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2"/>
  </bookViews>
  <sheets>
    <sheet name="Címrend" sheetId="1" r:id="rId1"/>
    <sheet name="1.sz.mell." sheetId="2" r:id="rId2"/>
    <sheet name="2.sz.mell  " sheetId="3" r:id="rId3"/>
    <sheet name="3.sz.mell" sheetId="4" r:id="rId4"/>
    <sheet name="4. sz.mell" sheetId="5" state="hidden" r:id="rId5"/>
    <sheet name="5.sz.mell" sheetId="6" state="hidden" r:id="rId6"/>
    <sheet name="6.sz.mell" sheetId="7" state="hidden" r:id="rId7"/>
    <sheet name="7.sz.mell." sheetId="8" state="hidden" r:id="rId8"/>
    <sheet name="8.sz.mell. " sheetId="9" state="hidden" r:id="rId9"/>
    <sheet name="9.sz.mell." sheetId="10" r:id="rId10"/>
    <sheet name="10.sz.mell" sheetId="11" r:id="rId11"/>
    <sheet name="11.sz.mell" sheetId="12" r:id="rId12"/>
    <sheet name="12.sz.mell" sheetId="13" r:id="rId13"/>
    <sheet name="13.sz.mell" sheetId="14" state="hidden" r:id="rId14"/>
    <sheet name="14.sz.mell" sheetId="15" state="hidden" r:id="rId15"/>
    <sheet name="15.sz.mell" sheetId="16" state="hidden" r:id="rId16"/>
    <sheet name="16.sz.mell" sheetId="17" state="hidden" r:id="rId17"/>
    <sheet name="17.sz.mell" sheetId="18" state="hidden" r:id="rId18"/>
    <sheet name="18.sz.mell" sheetId="19" state="hidden" r:id="rId19"/>
    <sheet name="19.sz.mell" sheetId="20" state="hidden" r:id="rId20"/>
    <sheet name="20. sz.mell" sheetId="21" state="hidden" r:id="rId21"/>
    <sheet name="21. sz. melléklet" sheetId="22" state="hidden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1Excel_BuiltIn_Print_Area_1_1" localSheetId="11">#REF!</definedName>
    <definedName name="_1Excel_BuiltIn_Print_Area_1_1" localSheetId="4">#REF!</definedName>
    <definedName name="_1Excel_BuiltIn_Print_Area_1_1" localSheetId="9">#REF!</definedName>
    <definedName name="_1Excel_BuiltIn_Print_Area_1_1">#REF!</definedName>
    <definedName name="a">'[1]Háttéradatok'!$C$29:$AG$32</definedName>
    <definedName name="Állami" localSheetId="11">#REF!,#REF!</definedName>
    <definedName name="Állami" localSheetId="4">#REF!,#REF!</definedName>
    <definedName name="Állami" localSheetId="9">#REF!,#REF!</definedName>
    <definedName name="Állami">#REF!,#REF!</definedName>
    <definedName name="anyád" localSheetId="11">#REF!</definedName>
    <definedName name="anyád" localSheetId="4">#REF!</definedName>
    <definedName name="anyád" localSheetId="9">#REF!</definedName>
    <definedName name="anyád">#REF!</definedName>
    <definedName name="apád" localSheetId="11">#REF!</definedName>
    <definedName name="apád" localSheetId="4">#REF!</definedName>
    <definedName name="apád" localSheetId="9">#REF!</definedName>
    <definedName name="apád">#REF!</definedName>
    <definedName name="b" localSheetId="11">#REF!</definedName>
    <definedName name="b" localSheetId="4">#REF!</definedName>
    <definedName name="b" localSheetId="9">#REF!</definedName>
    <definedName name="b">#REF!</definedName>
    <definedName name="bbbbbb" localSheetId="11">#REF!</definedName>
    <definedName name="bbbbbb" localSheetId="4">#REF!</definedName>
    <definedName name="bbbbbb" localSheetId="9">#REF!</definedName>
    <definedName name="bbbbbb">#REF!</definedName>
    <definedName name="bbbbbbbbbbbbbbbbbb" localSheetId="11">#REF!</definedName>
    <definedName name="bbbbbbbbbbbbbbbbbb" localSheetId="4">#REF!</definedName>
    <definedName name="bbbbbbbbbbbbbbbbbb" localSheetId="9">#REF!</definedName>
    <definedName name="bbbbbbbbbbbbbbbbbb">#REF!</definedName>
    <definedName name="bhgtz" localSheetId="11">#REF!</definedName>
    <definedName name="bhgtz" localSheetId="4">#REF!</definedName>
    <definedName name="bhgtz" localSheetId="9">#REF!</definedName>
    <definedName name="bhgtz">#REF!</definedName>
    <definedName name="cccc" localSheetId="11">#REF!</definedName>
    <definedName name="cccc" localSheetId="4">#REF!</definedName>
    <definedName name="cccc" localSheetId="9">#REF!</definedName>
    <definedName name="cccc">#REF!</definedName>
    <definedName name="css" localSheetId="11">#REF!</definedName>
    <definedName name="css" localSheetId="4">#REF!</definedName>
    <definedName name="css" localSheetId="9">#REF!</definedName>
    <definedName name="css">#REF!</definedName>
    <definedName name="css_k">'[2]Családsegítés'!$C$27:$C$86</definedName>
    <definedName name="css_k_" localSheetId="11">#REF!</definedName>
    <definedName name="css_k_" localSheetId="4">#REF!</definedName>
    <definedName name="css_k_" localSheetId="9">#REF!</definedName>
    <definedName name="css_k_">#REF!</definedName>
    <definedName name="dddd" localSheetId="11">#REF!</definedName>
    <definedName name="dddd" localSheetId="4">#REF!</definedName>
    <definedName name="dddd" localSheetId="9">#REF!</definedName>
    <definedName name="dddd">#REF!</definedName>
    <definedName name="ddddd" localSheetId="11">#REF!,#REF!</definedName>
    <definedName name="ddddd" localSheetId="4">#REF!,#REF!</definedName>
    <definedName name="ddddd" localSheetId="9">#REF!,#REF!</definedName>
    <definedName name="ddddd">#REF!,#REF!</definedName>
    <definedName name="dddddd" localSheetId="11">#REF!</definedName>
    <definedName name="dddddd" localSheetId="4">#REF!</definedName>
    <definedName name="dddddd" localSheetId="9">#REF!</definedName>
    <definedName name="dddddd">#REF!</definedName>
    <definedName name="ddddddd" localSheetId="11">#REF!</definedName>
    <definedName name="ddddddd" localSheetId="4">#REF!</definedName>
    <definedName name="ddddddd" localSheetId="9">#REF!</definedName>
    <definedName name="ddddddd">#REF!</definedName>
    <definedName name="dfghhhhhjjdjertje" localSheetId="11">#REF!,#REF!</definedName>
    <definedName name="dfghhhhhjjdjertje" localSheetId="4">#REF!,#REF!</definedName>
    <definedName name="dfghhhhhjjdjertje" localSheetId="9">#REF!,#REF!</definedName>
    <definedName name="dfghhhhhjjdjertje">#REF!,#REF!</definedName>
    <definedName name="dsgjsg" localSheetId="11">#REF!</definedName>
    <definedName name="dsgjsg" localSheetId="4">#REF!</definedName>
    <definedName name="dsgjsg" localSheetId="9">#REF!</definedName>
    <definedName name="dsgjsg">#REF!</definedName>
    <definedName name="edba" localSheetId="11">#REF!</definedName>
    <definedName name="edba" localSheetId="4">#REF!</definedName>
    <definedName name="edba" localSheetId="9">#REF!</definedName>
    <definedName name="edba">#REF!</definedName>
    <definedName name="edcvfrtgb" localSheetId="11">#REF!</definedName>
    <definedName name="edcvfrtgb" localSheetId="4">#REF!</definedName>
    <definedName name="edcvfrtgb" localSheetId="9">#REF!</definedName>
    <definedName name="edcvfrtgb">#REF!</definedName>
    <definedName name="EDSE" localSheetId="11">#REF!</definedName>
    <definedName name="EDSE" localSheetId="4">#REF!</definedName>
    <definedName name="EDSE" localSheetId="9">#REF!</definedName>
    <definedName name="EDSE">#REF!</definedName>
    <definedName name="ee" localSheetId="11">#REF!</definedName>
    <definedName name="ee" localSheetId="4">#REF!</definedName>
    <definedName name="ee" localSheetId="9">#REF!</definedName>
    <definedName name="ee">#REF!</definedName>
    <definedName name="eee" localSheetId="11">#REF!</definedName>
    <definedName name="eee" localSheetId="4">#REF!</definedName>
    <definedName name="eee" localSheetId="9">#REF!</definedName>
    <definedName name="eee">#REF!</definedName>
    <definedName name="ééééééééé" localSheetId="11">#REF!</definedName>
    <definedName name="ééééééééé" localSheetId="4">#REF!</definedName>
    <definedName name="ééééééééé" localSheetId="9">#REF!</definedName>
    <definedName name="ééééééééé">#REF!</definedName>
    <definedName name="eu">'[1]Háttéradatok'!$C$29:$AG$32</definedName>
    <definedName name="eus" localSheetId="11">#REF!</definedName>
    <definedName name="eus" localSheetId="4">#REF!</definedName>
    <definedName name="eus" localSheetId="9">#REF!</definedName>
    <definedName name="eus">#REF!</definedName>
    <definedName name="excel" localSheetId="11">#REF!,#REF!</definedName>
    <definedName name="excel" localSheetId="4">#REF!,#REF!</definedName>
    <definedName name="excel" localSheetId="9">#REF!,#REF!</definedName>
    <definedName name="excel">#REF!,#REF!</definedName>
    <definedName name="Excel_BuiltIn_Print_Area_1" localSheetId="11">#REF!</definedName>
    <definedName name="Excel_BuiltIn_Print_Area_1" localSheetId="4">#REF!</definedName>
    <definedName name="Excel_BuiltIn_Print_Area_1" localSheetId="9">#REF!</definedName>
    <definedName name="Excel_BuiltIn_Print_Area_1">#REF!</definedName>
    <definedName name="Excel_BuiltIn_Print_Titles_26" localSheetId="11">#REF!,#REF!</definedName>
    <definedName name="Excel_BuiltIn_Print_Titles_26" localSheetId="4">#REF!,#REF!</definedName>
    <definedName name="Excel_BuiltIn_Print_Titles_26" localSheetId="9">#REF!,#REF!</definedName>
    <definedName name="Excel_BuiltIn_Print_Titles_26">#REF!,#REF!</definedName>
    <definedName name="ff" localSheetId="11">#REF!</definedName>
    <definedName name="ff" localSheetId="4">#REF!</definedName>
    <definedName name="ff" localSheetId="9">#REF!</definedName>
    <definedName name="ff">#REF!</definedName>
    <definedName name="ffd" localSheetId="11">#REF!,#REF!</definedName>
    <definedName name="ffd" localSheetId="4">#REF!,#REF!</definedName>
    <definedName name="ffd" localSheetId="9">#REF!,#REF!</definedName>
    <definedName name="ffd">#REF!,#REF!</definedName>
    <definedName name="ffféé">'[1]Háttéradatok'!$C$29:$AG$32</definedName>
    <definedName name="ffff" localSheetId="11">#REF!</definedName>
    <definedName name="ffff" localSheetId="4">#REF!</definedName>
    <definedName name="ffff" localSheetId="9">#REF!</definedName>
    <definedName name="ffff">#REF!</definedName>
    <definedName name="fffff">'[1]Háttéradatok'!$C$29:$AG$32</definedName>
    <definedName name="fghigh_jifj" localSheetId="11">#REF!,#REF!</definedName>
    <definedName name="fghigh_jifj" localSheetId="4">#REF!,#REF!</definedName>
    <definedName name="fghigh_jifj" localSheetId="9">#REF!,#REF!</definedName>
    <definedName name="fghigh_jifj">#REF!,#REF!</definedName>
    <definedName name="Fiumei" localSheetId="11">#REF!</definedName>
    <definedName name="Fiumei" localSheetId="4">#REF!</definedName>
    <definedName name="Fiumei" localSheetId="9">#REF!</definedName>
    <definedName name="Fiumei">#REF!</definedName>
    <definedName name="fjkfjkdhdhdghdghj" localSheetId="11">#REF!,#REF!</definedName>
    <definedName name="fjkfjkdhdhdghdghj" localSheetId="4">#REF!,#REF!</definedName>
    <definedName name="fjkfjkdhdhdghdghj" localSheetId="9">#REF!,#REF!</definedName>
    <definedName name="fjkfjkdhdhdghdghj">#REF!,#REF!</definedName>
    <definedName name="G">'[3]Háttéradatok'!$C$29:$AG$32</definedName>
    <definedName name="gaga" localSheetId="11">#REF!</definedName>
    <definedName name="gaga" localSheetId="4">#REF!</definedName>
    <definedName name="gaga" localSheetId="9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1">#REF!,#REF!</definedName>
    <definedName name="ggg" localSheetId="4">#REF!,#REF!</definedName>
    <definedName name="ggg" localSheetId="9">#REF!,#REF!</definedName>
    <definedName name="ggg">#REF!,#REF!</definedName>
    <definedName name="gggg">'[3]Háttéradatok'!$C$29:$AG$32</definedName>
    <definedName name="ggggggggggggggg" localSheetId="11">#REF!,#REF!</definedName>
    <definedName name="ggggggggggggggg" localSheetId="4">#REF!,#REF!</definedName>
    <definedName name="ggggggggggggggg" localSheetId="9">#REF!,#REF!</definedName>
    <definedName name="ggggggggggggggg">#REF!,#REF!</definedName>
    <definedName name="gh" localSheetId="11">#REF!</definedName>
    <definedName name="gh" localSheetId="4">#REF!</definedName>
    <definedName name="gh" localSheetId="9">#REF!</definedName>
    <definedName name="gh">#REF!</definedName>
    <definedName name="gyj" localSheetId="11">#REF!</definedName>
    <definedName name="gyj" localSheetId="4">#REF!</definedName>
    <definedName name="gyj" localSheetId="9">#REF!</definedName>
    <definedName name="gyj">#REF!</definedName>
    <definedName name="gyj_k">'[2]Gyermekjóléti'!$C$27:$C$86</definedName>
    <definedName name="gyj_k_" localSheetId="11">#REF!</definedName>
    <definedName name="gyj_k_" localSheetId="4">#REF!</definedName>
    <definedName name="gyj_k_" localSheetId="9">#REF!</definedName>
    <definedName name="gyj_k_">#REF!</definedName>
    <definedName name="gyjk" localSheetId="11">#REF!</definedName>
    <definedName name="gyjk" localSheetId="4">#REF!</definedName>
    <definedName name="gyjk" localSheetId="9">#REF!</definedName>
    <definedName name="gyjk">#REF!</definedName>
    <definedName name="hh" localSheetId="11">#REF!</definedName>
    <definedName name="hh" localSheetId="4">#REF!</definedName>
    <definedName name="hh" localSheetId="9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1">#REF!</definedName>
    <definedName name="jj" localSheetId="4">#REF!</definedName>
    <definedName name="jj" localSheetId="9">#REF!</definedName>
    <definedName name="jj">#REF!</definedName>
    <definedName name="jjjjj" localSheetId="11">#REF!,#REF!</definedName>
    <definedName name="jjjjj" localSheetId="4">#REF!,#REF!</definedName>
    <definedName name="jjjjj" localSheetId="9">#REF!,#REF!</definedName>
    <definedName name="jjjjj">#REF!,#REF!</definedName>
    <definedName name="jjjjjjjjjjjjjjjjjjjjjj" localSheetId="11">#REF!</definedName>
    <definedName name="jjjjjjjjjjjjjjjjjjjjjj" localSheetId="4">#REF!</definedName>
    <definedName name="jjjjjjjjjjjjjjjjjjjjjj" localSheetId="9">#REF!</definedName>
    <definedName name="jjjjjjjjjjjjjjjjjjjjjj">#REF!</definedName>
    <definedName name="k" localSheetId="11">#REF!</definedName>
    <definedName name="k" localSheetId="4">#REF!</definedName>
    <definedName name="k" localSheetId="9">#REF!</definedName>
    <definedName name="k">#REF!</definedName>
    <definedName name="kill" localSheetId="11">#REF!</definedName>
    <definedName name="kill" localSheetId="4">#REF!</definedName>
    <definedName name="kill" localSheetId="9">#REF!</definedName>
    <definedName name="kill">#REF!</definedName>
    <definedName name="kiskuta" localSheetId="11">#REF!</definedName>
    <definedName name="kiskuta" localSheetId="4">#REF!</definedName>
    <definedName name="kiskuta" localSheetId="9">#REF!</definedName>
    <definedName name="kiskuta">#REF!</definedName>
    <definedName name="kistérség" localSheetId="11">#REF!</definedName>
    <definedName name="kistérség" localSheetId="4">#REF!</definedName>
    <definedName name="kistérség" localSheetId="9">#REF!</definedName>
    <definedName name="kistérség">#REF!</definedName>
    <definedName name="kjz" localSheetId="11">#REF!</definedName>
    <definedName name="kjz" localSheetId="4">#REF!</definedName>
    <definedName name="kjz" localSheetId="9">#REF!</definedName>
    <definedName name="kjz">#REF!</definedName>
    <definedName name="kjz_k">'[2]körjegyzőség'!$C$9:$C$28</definedName>
    <definedName name="kjz_k_" localSheetId="11">#REF!</definedName>
    <definedName name="kjz_k_" localSheetId="4">#REF!</definedName>
    <definedName name="kjz_k_" localSheetId="9">#REF!</definedName>
    <definedName name="kjz_k_">#REF!</definedName>
    <definedName name="kjz_sz">'[9]kd'!$Q$2:$Q$3152</definedName>
    <definedName name="klll" localSheetId="11">#REF!</definedName>
    <definedName name="klll" localSheetId="4">#REF!</definedName>
    <definedName name="klll" localSheetId="9">#REF!</definedName>
    <definedName name="klll">#REF!</definedName>
    <definedName name="Kodály" localSheetId="11">#REF!</definedName>
    <definedName name="Kodály" localSheetId="4">#REF!</definedName>
    <definedName name="Kodály" localSheetId="9">#REF!</definedName>
    <definedName name="Kodály">#REF!</definedName>
    <definedName name="l" localSheetId="11">#REF!</definedName>
    <definedName name="l" localSheetId="4">#REF!</definedName>
    <definedName name="l" localSheetId="9">#REF!</definedName>
    <definedName name="l">#REF!</definedName>
    <definedName name="lkjjghdk" localSheetId="11">#REF!</definedName>
    <definedName name="lkjjghdk" localSheetId="4">#REF!</definedName>
    <definedName name="lkjjghdk" localSheetId="9">#REF!</definedName>
    <definedName name="lkjjghdk">#REF!</definedName>
    <definedName name="llllll" localSheetId="11">#REF!</definedName>
    <definedName name="llllll" localSheetId="4">#REF!</definedName>
    <definedName name="llllll" localSheetId="9">#REF!</definedName>
    <definedName name="llllll">#REF!</definedName>
    <definedName name="llllllll" localSheetId="11">#REF!</definedName>
    <definedName name="llllllll" localSheetId="4">#REF!</definedName>
    <definedName name="llllllll" localSheetId="9">#REF!</definedName>
    <definedName name="llllllll">#REF!</definedName>
    <definedName name="lllllllllll" localSheetId="11">#REF!,#REF!</definedName>
    <definedName name="lllllllllll" localSheetId="4">#REF!,#REF!</definedName>
    <definedName name="lllllllllll" localSheetId="9">#REF!,#REF!</definedName>
    <definedName name="lllllllllll">#REF!,#REF!</definedName>
    <definedName name="llllllllllllllll" localSheetId="11">#REF!</definedName>
    <definedName name="llllllllllllllll" localSheetId="4">#REF!</definedName>
    <definedName name="llllllllllllllll" localSheetId="9">#REF!</definedName>
    <definedName name="llllllllllllllll">#REF!</definedName>
    <definedName name="m" localSheetId="11">#REF!</definedName>
    <definedName name="m" localSheetId="4">#REF!</definedName>
    <definedName name="m" localSheetId="9">#REF!</definedName>
    <definedName name="m">#REF!</definedName>
    <definedName name="más" localSheetId="11">#REF!,#REF!</definedName>
    <definedName name="más" localSheetId="4">#REF!,#REF!</definedName>
    <definedName name="más" localSheetId="9">#REF!,#REF!</definedName>
    <definedName name="más">#REF!,#REF!</definedName>
    <definedName name="másik" localSheetId="11">#REF!,#REF!</definedName>
    <definedName name="másik" localSheetId="4">#REF!,#REF!</definedName>
    <definedName name="másik" localSheetId="9">#REF!,#REF!</definedName>
    <definedName name="másik">#REF!,#REF!</definedName>
    <definedName name="mmm" localSheetId="11">#REF!</definedName>
    <definedName name="mmm" localSheetId="4">#REF!</definedName>
    <definedName name="mmm" localSheetId="9">#REF!</definedName>
    <definedName name="mmm">#REF!</definedName>
    <definedName name="mnb" localSheetId="11">#REF!</definedName>
    <definedName name="mnb" localSheetId="4">#REF!</definedName>
    <definedName name="mnb" localSheetId="9">#REF!</definedName>
    <definedName name="mnb">#REF!</definedName>
    <definedName name="mnbvc" localSheetId="11">#REF!</definedName>
    <definedName name="mnbvc" localSheetId="4">#REF!</definedName>
    <definedName name="mnbvc" localSheetId="9">#REF!</definedName>
    <definedName name="mnbvc">#REF!</definedName>
    <definedName name="mskfas" localSheetId="11">#REF!,#REF!</definedName>
    <definedName name="mskfas" localSheetId="4">#REF!,#REF!</definedName>
    <definedName name="mskfas" localSheetId="9">#REF!,#REF!</definedName>
    <definedName name="mskfas">#REF!,#REF!</definedName>
    <definedName name="n" localSheetId="11">#REF!</definedName>
    <definedName name="n" localSheetId="4">#REF!</definedName>
    <definedName name="n" localSheetId="9">#REF!</definedName>
    <definedName name="n">#REF!</definedName>
    <definedName name="nb" localSheetId="11">#REF!</definedName>
    <definedName name="nb" localSheetId="4">#REF!</definedName>
    <definedName name="nb" localSheetId="9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1">#REF!</definedName>
    <definedName name="nev_c" localSheetId="4">#REF!</definedName>
    <definedName name="nev_c" localSheetId="9">#REF!</definedName>
    <definedName name="nev_c">#REF!</definedName>
    <definedName name="nev_g" localSheetId="11">#REF!</definedName>
    <definedName name="nev_g" localSheetId="4">#REF!</definedName>
    <definedName name="nev_g" localSheetId="9">#REF!</definedName>
    <definedName name="nev_g">#REF!</definedName>
    <definedName name="nev_k" localSheetId="11">#REF!</definedName>
    <definedName name="nev_k" localSheetId="4">#REF!</definedName>
    <definedName name="nev_k" localSheetId="9">#REF!</definedName>
    <definedName name="nev_k">#REF!</definedName>
    <definedName name="név_k" localSheetId="11">#REF!</definedName>
    <definedName name="név_k" localSheetId="4">#REF!</definedName>
    <definedName name="név_k" localSheetId="9">#REF!</definedName>
    <definedName name="név_k">#REF!</definedName>
    <definedName name="nnn" localSheetId="11">#REF!</definedName>
    <definedName name="nnn" localSheetId="4">#REF!</definedName>
    <definedName name="nnn" localSheetId="9">#REF!</definedName>
    <definedName name="nnn">#REF!</definedName>
    <definedName name="nnnnnnnnnnnnnnnnnnnnnnnnnnnnnnnnnnnnn" localSheetId="11">#REF!</definedName>
    <definedName name="nnnnnnnnnnnnnnnnnnnnnnnnnnnnnnnnnnnnn" localSheetId="4">#REF!</definedName>
    <definedName name="nnnnnnnnnnnnnnnnnnnnnnnnnnnnnnnnnnnnn" localSheetId="9">#REF!</definedName>
    <definedName name="nnnnnnnnnnnnnnnnnnnnnnnnnnnnnnnnnnnnn">#REF!</definedName>
    <definedName name="_xlnm.Print_Titles" localSheetId="1">'1.sz.mell.'!$4:$5</definedName>
    <definedName name="_xlnm.Print_Titles" localSheetId="3">'3.sz.mell'!$3:$4</definedName>
    <definedName name="_xlnm.Print_Titles" localSheetId="9">'9.sz.mell.'!$4:$5</definedName>
    <definedName name="_xlnm.Print_Area" localSheetId="1">'1.sz.mell.'!$A$1:$F$119</definedName>
    <definedName name="_xlnm.Print_Area" localSheetId="16">'16.sz.mell'!$A$1:$C$16</definedName>
    <definedName name="_xlnm.Print_Area" localSheetId="2">'2.sz.mell  '!$A$1:$E$26</definedName>
    <definedName name="_xlnm.Print_Area" localSheetId="3">'3.sz.mell'!$A$1:$H$69</definedName>
    <definedName name="_xlnm.Print_Area" localSheetId="4">'4. sz.mell'!$A$1:$C$32</definedName>
    <definedName name="_xlnm.Print_Area" localSheetId="7">'7.sz.mell.'!$A$1:$L$11</definedName>
    <definedName name="_xlnm.Print_Area" localSheetId="9">'9.sz.mell.'!$A$1:$F$115</definedName>
    <definedName name="okod">'[9]kd'!$F$2:$I$3368</definedName>
    <definedName name="oooooooooooooooooooooo" localSheetId="11">#REF!</definedName>
    <definedName name="oooooooooooooooooooooo" localSheetId="4">#REF!</definedName>
    <definedName name="oooooooooooooooooooooo" localSheetId="9">#REF!</definedName>
    <definedName name="oooooooooooooooooooooo">#REF!</definedName>
    <definedName name="ovi" localSheetId="11">#REF!</definedName>
    <definedName name="ovi" localSheetId="4">#REF!</definedName>
    <definedName name="ovi" localSheetId="9">#REF!</definedName>
    <definedName name="ovi">#REF!</definedName>
    <definedName name="óvoda" localSheetId="4">#REF!</definedName>
    <definedName name="óvoda">#REF!</definedName>
    <definedName name="ő" localSheetId="11">#REF!</definedName>
    <definedName name="ő" localSheetId="4">#REF!</definedName>
    <definedName name="ő" localSheetId="9">#REF!</definedName>
    <definedName name="ő">#REF!</definedName>
    <definedName name="önk">'[9]kd'!$F$2:$F$3176</definedName>
    <definedName name="önkbercsényi" localSheetId="4">#REF!</definedName>
    <definedName name="önkbercsényi">#REF!</definedName>
    <definedName name="önkbölcsőde" localSheetId="4">#REF!</definedName>
    <definedName name="önkbölcsőde">#REF!</definedName>
    <definedName name="önkegymi" localSheetId="4">#REF!</definedName>
    <definedName name="önkegymi">#REF!</definedName>
    <definedName name="önkgondkp" localSheetId="4">#REF!</definedName>
    <definedName name="önkgondkp">#REF!</definedName>
    <definedName name="önkhunyadi" localSheetId="4">#REF!</definedName>
    <definedName name="önkhunyadi">#REF!</definedName>
    <definedName name="önkkodály" localSheetId="4">#REF!</definedName>
    <definedName name="önkkodály">#REF!</definedName>
    <definedName name="önkkonyha" localSheetId="4">#REF!</definedName>
    <definedName name="önkkonyha">#REF!</definedName>
    <definedName name="önkkölcsey" localSheetId="4">#REF!</definedName>
    <definedName name="önkkölcsey">#REF!</definedName>
    <definedName name="önkkönyvtár" localSheetId="4">#REF!</definedName>
    <definedName name="önkkönyvtár">#REF!</definedName>
    <definedName name="önkktgvtám" localSheetId="4">#REF!</definedName>
    <definedName name="önkktgvtám">#REF!</definedName>
    <definedName name="önklábassy" localSheetId="4">#REF!</definedName>
    <definedName name="önklábassy">#REF!</definedName>
    <definedName name="önkműkbev" localSheetId="4">#REF!</definedName>
    <definedName name="önkműkbev">#REF!</definedName>
    <definedName name="önkóvoda" localSheetId="4">#REF!</definedName>
    <definedName name="önkóvoda">#REF!</definedName>
    <definedName name="önkpbo" localSheetId="4">#REF!</definedName>
    <definedName name="önkpbo">#REF!</definedName>
    <definedName name="önkpetőfi" localSheetId="4">#REF!</definedName>
    <definedName name="önkpetőfi">#REF!</definedName>
    <definedName name="önksajátos1" localSheetId="4">#REF!</definedName>
    <definedName name="önksajátos1">#REF!</definedName>
    <definedName name="önkszékács" localSheetId="4">#REF!</definedName>
    <definedName name="önkszékács">#REF!</definedName>
    <definedName name="önkvmk" localSheetId="4">#REF!</definedName>
    <definedName name="önkvmk">#REF!</definedName>
    <definedName name="őőőőőőőőőőőőő" localSheetId="11">#REF!</definedName>
    <definedName name="őőőőőőőőőőőőő" localSheetId="4">#REF!</definedName>
    <definedName name="őőőőőőőőőőőőő" localSheetId="9">#REF!</definedName>
    <definedName name="őőőőőőőőőőőőő">#REF!</definedName>
    <definedName name="őpoiuztr" localSheetId="11">#REF!</definedName>
    <definedName name="őpoiuztr" localSheetId="4">#REF!</definedName>
    <definedName name="őpoiuztr" localSheetId="9">#REF!</definedName>
    <definedName name="őpoiuztr">#REF!</definedName>
    <definedName name="összbev">'[10]2. bev-kiad. önk.'!$C$39</definedName>
    <definedName name="összkiad">'[10]2. bev-kiad. önk.'!$C$53</definedName>
    <definedName name="pálybev" localSheetId="4">#REF!</definedName>
    <definedName name="pálybev">#REF!</definedName>
    <definedName name="pálybev1" localSheetId="4">#REF!</definedName>
    <definedName name="pálybev1">#REF!</definedName>
    <definedName name="pbo" localSheetId="4">#REF!</definedName>
    <definedName name="pbo">#REF!</definedName>
    <definedName name="pénzeszkátad" localSheetId="4">#REF!</definedName>
    <definedName name="pénzeszkátad">#REF!</definedName>
    <definedName name="pénzfognélk1" localSheetId="4">#REF!</definedName>
    <definedName name="pénzfognélk1">#REF!</definedName>
    <definedName name="pénzforgnélk1" localSheetId="4">#REF!</definedName>
    <definedName name="pénzforgnélk1">#REF!</definedName>
    <definedName name="pénzforgnélkül" localSheetId="4">#REF!</definedName>
    <definedName name="pénzforgnélkül">#REF!</definedName>
    <definedName name="pénzm" localSheetId="4">#REF!</definedName>
    <definedName name="pénzm">#REF!</definedName>
    <definedName name="pénzügyibef" localSheetId="4">#REF!</definedName>
    <definedName name="pénzügyibef">#REF!</definedName>
    <definedName name="pénzügyibef1" localSheetId="4">#REF!</definedName>
    <definedName name="pénzügyibef1">#REF!</definedName>
    <definedName name="peszkátad4" localSheetId="4">#REF!</definedName>
    <definedName name="peszkátad4">#REF!</definedName>
    <definedName name="petőfi" localSheetId="4">#REF!</definedName>
    <definedName name="petőfi">#REF!</definedName>
    <definedName name="phdologi" localSheetId="4">#REF!</definedName>
    <definedName name="phdologi">#REF!</definedName>
    <definedName name="phműkbev" localSheetId="4">#REF!</definedName>
    <definedName name="phműkbev">#REF!</definedName>
    <definedName name="phműkbev1" localSheetId="4">#REF!</definedName>
    <definedName name="phműkbev1">#REF!</definedName>
    <definedName name="phműkc1" localSheetId="4">#REF!</definedName>
    <definedName name="phműkc1">#REF!</definedName>
    <definedName name="phsajbev">'[11]Munka6'!$C$21</definedName>
    <definedName name="phszoc" localSheetId="4">#REF!</definedName>
    <definedName name="phszoc">#REF!</definedName>
    <definedName name="pm" localSheetId="4">#REF!</definedName>
    <definedName name="pm">#REF!</definedName>
    <definedName name="pótl">'[11]Munka6'!$C$20</definedName>
    <definedName name="pótlék" localSheetId="4">#REF!</definedName>
    <definedName name="pótlék">#REF!</definedName>
    <definedName name="ppppppppppppppp" localSheetId="11">#REF!,#REF!</definedName>
    <definedName name="ppppppppppppppp" localSheetId="4">#REF!,#REF!</definedName>
    <definedName name="ppppppppppppppp" localSheetId="9">#REF!,#REF!</definedName>
    <definedName name="ppppppppppppppp">#REF!,#REF!</definedName>
    <definedName name="Q" localSheetId="11">#REF!</definedName>
    <definedName name="Q" localSheetId="4">#REF!</definedName>
    <definedName name="Q" localSheetId="9">#REF!</definedName>
    <definedName name="Q">#REF!</definedName>
    <definedName name="qaywsx" localSheetId="11">#REF!,#REF!</definedName>
    <definedName name="qaywsx" localSheetId="4">#REF!,#REF!</definedName>
    <definedName name="qaywsx" localSheetId="9">#REF!,#REF!</definedName>
    <definedName name="qaywsx">#REF!,#REF!</definedName>
    <definedName name="QQ" localSheetId="11">#REF!</definedName>
    <definedName name="QQ" localSheetId="4">#REF!</definedName>
    <definedName name="QQ" localSheetId="9">#REF!</definedName>
    <definedName name="QQ">#REF!</definedName>
    <definedName name="qqqq" localSheetId="11">#REF!</definedName>
    <definedName name="qqqq" localSheetId="4">#REF!</definedName>
    <definedName name="qqqq" localSheetId="9">#REF!</definedName>
    <definedName name="qqqq">#REF!</definedName>
    <definedName name="qqqqq" localSheetId="11">#REF!</definedName>
    <definedName name="qqqqq" localSheetId="4">#REF!</definedName>
    <definedName name="qqqqq" localSheetId="9">#REF!</definedName>
    <definedName name="qqqqq">#REF!</definedName>
    <definedName name="qqqqqq" localSheetId="11">#REF!,#REF!</definedName>
    <definedName name="qqqqqq" localSheetId="4">#REF!,#REF!</definedName>
    <definedName name="qqqqqq" localSheetId="9">#REF!,#REF!</definedName>
    <definedName name="qqqqqq">#REF!,#REF!</definedName>
    <definedName name="qqqqqqqq" localSheetId="11">#REF!</definedName>
    <definedName name="qqqqqqqq" localSheetId="4">#REF!</definedName>
    <definedName name="qqqqqqqq" localSheetId="9">#REF!</definedName>
    <definedName name="qqqqqqqq">#REF!</definedName>
    <definedName name="qqqqqqqqq" localSheetId="11">#REF!</definedName>
    <definedName name="qqqqqqqqq" localSheetId="4">#REF!</definedName>
    <definedName name="qqqqqqqqq" localSheetId="9">#REF!</definedName>
    <definedName name="qqqqqqqqq">#REF!</definedName>
    <definedName name="qqqqqqqqqq" localSheetId="11">#REF!</definedName>
    <definedName name="qqqqqqqqqq" localSheetId="4">#REF!</definedName>
    <definedName name="qqqqqqqqqq" localSheetId="9">#REF!</definedName>
    <definedName name="qqqqqqqqqq">#REF!</definedName>
    <definedName name="qqqqqqqqqqq" localSheetId="11">#REF!</definedName>
    <definedName name="qqqqqqqqqqq" localSheetId="4">#REF!</definedName>
    <definedName name="qqqqqqqqqqq" localSheetId="9">#REF!</definedName>
    <definedName name="qqqqqqqqqqq">#REF!</definedName>
    <definedName name="qqqqqqqqqqqqq" localSheetId="11">#REF!</definedName>
    <definedName name="qqqqqqqqqqqqq" localSheetId="4">#REF!</definedName>
    <definedName name="qqqqqqqqqqqqq" localSheetId="9">#REF!</definedName>
    <definedName name="qqqqqqqqqqqqq">#REF!</definedName>
    <definedName name="qqqqqqqqqqqqqqq" localSheetId="11">#REF!,#REF!</definedName>
    <definedName name="qqqqqqqqqqqqqqq" localSheetId="4">#REF!,#REF!</definedName>
    <definedName name="qqqqqqqqqqqqqqq" localSheetId="9">#REF!,#REF!</definedName>
    <definedName name="qqqqqqqqqqqqqqq">#REF!,#REF!</definedName>
    <definedName name="qqqqqqqqqqqqqqqq" localSheetId="11">#REF!</definedName>
    <definedName name="qqqqqqqqqqqqqqqq" localSheetId="4">#REF!</definedName>
    <definedName name="qqqqqqqqqqqqqqqq" localSheetId="9">#REF!</definedName>
    <definedName name="qqqqqqqqqqqqqqqq">#REF!</definedName>
    <definedName name="qqqqqqqqqqqqqqqqq" localSheetId="11">#REF!</definedName>
    <definedName name="qqqqqqqqqqqqqqqqq" localSheetId="4">#REF!</definedName>
    <definedName name="qqqqqqqqqqqqqqqqq" localSheetId="9">#REF!</definedName>
    <definedName name="qqqqqqqqqqqqqqqqq">#REF!</definedName>
    <definedName name="retzijk" localSheetId="11">#REF!</definedName>
    <definedName name="retzijk" localSheetId="4">#REF!</definedName>
    <definedName name="retzijk" localSheetId="9">#REF!</definedName>
    <definedName name="retzijk">#REF!</definedName>
    <definedName name="rr" localSheetId="11">#REF!</definedName>
    <definedName name="rr" localSheetId="4">#REF!</definedName>
    <definedName name="rr" localSheetId="9">#REF!</definedName>
    <definedName name="rr">#REF!</definedName>
    <definedName name="rrr" localSheetId="11">#REF!</definedName>
    <definedName name="rrr" localSheetId="4">#REF!</definedName>
    <definedName name="rrr" localSheetId="9">#REF!</definedName>
    <definedName name="rrr">#REF!</definedName>
    <definedName name="rrrr" localSheetId="11">#REF!</definedName>
    <definedName name="rrrr" localSheetId="4">#REF!</definedName>
    <definedName name="rrrr" localSheetId="9">#REF!</definedName>
    <definedName name="rrrr">#REF!</definedName>
    <definedName name="rrrrr" localSheetId="11">#REF!</definedName>
    <definedName name="rrrrr" localSheetId="4">#REF!</definedName>
    <definedName name="rrrrr" localSheetId="9">#REF!</definedName>
    <definedName name="rrrrr">#REF!</definedName>
    <definedName name="rrrrrr" localSheetId="11">#REF!</definedName>
    <definedName name="rrrrrr" localSheetId="4">#REF!</definedName>
    <definedName name="rrrrrr" localSheetId="9">#REF!</definedName>
    <definedName name="rrrrrr">#REF!</definedName>
    <definedName name="rrrrrrrr" localSheetId="11">#REF!,#REF!</definedName>
    <definedName name="rrrrrrrr" localSheetId="4">#REF!,#REF!</definedName>
    <definedName name="rrrrrrrr" localSheetId="9">#REF!,#REF!</definedName>
    <definedName name="rrrrrrrr">#REF!,#REF!</definedName>
    <definedName name="rrrrrrrrrr" localSheetId="11">#REF!</definedName>
    <definedName name="rrrrrrrrrr" localSheetId="4">#REF!</definedName>
    <definedName name="rrrrrrrrrr" localSheetId="9">#REF!</definedName>
    <definedName name="rrrrrrrrrr">#REF!</definedName>
    <definedName name="rrrrrrrrrrrr" localSheetId="11">#REF!</definedName>
    <definedName name="rrrrrrrrrrrr" localSheetId="4">#REF!</definedName>
    <definedName name="rrrrrrrrrrrr" localSheetId="9">#REF!</definedName>
    <definedName name="rrrrrrrrrrrr">#REF!</definedName>
    <definedName name="sajfelh1" localSheetId="4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 localSheetId="4">'[13]4. bevételek int-ként'!#REF!</definedName>
    <definedName name="semmi23">'[13]4. bevételek int-ként'!#REF!</definedName>
    <definedName name="semmi24" localSheetId="4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 localSheetId="4">'[13]4. bevételek int-ként'!#REF!</definedName>
    <definedName name="semmi8">'[13]4. bevételek int-ként'!#REF!</definedName>
    <definedName name="semmi9" localSheetId="4">'[13]4. bevételek int-ként'!#REF!</definedName>
    <definedName name="semmi9">'[13]4. bevételek int-ként'!#REF!</definedName>
    <definedName name="ssscx" localSheetId="11">#REF!</definedName>
    <definedName name="ssscx" localSheetId="4">#REF!</definedName>
    <definedName name="ssscx" localSheetId="9">#REF!</definedName>
    <definedName name="ssscx">#REF!</definedName>
    <definedName name="sssss">'[1]Háttéradatok'!$C$29:$AG$32</definedName>
    <definedName name="sue" localSheetId="11">#REF!</definedName>
    <definedName name="sue" localSheetId="4">#REF!</definedName>
    <definedName name="sue" localSheetId="9">#REF!</definedName>
    <definedName name="sue">#REF!</definedName>
    <definedName name="szabsbírság">'[11]Munka6'!$C$19</definedName>
    <definedName name="szabsért" localSheetId="4">#REF!</definedName>
    <definedName name="szabsért">#REF!</definedName>
    <definedName name="székács" localSheetId="4">#REF!</definedName>
    <definedName name="székács">#REF!</definedName>
    <definedName name="szemckö4" localSheetId="4">#REF!</definedName>
    <definedName name="szemckö4">#REF!</definedName>
    <definedName name="szemegy8.12" localSheetId="4">#REF!</definedName>
    <definedName name="szemegy8.12">#REF!</definedName>
    <definedName name="szemegy8.13" localSheetId="4">#REF!</definedName>
    <definedName name="szemegy8.13">#REF!</definedName>
    <definedName name="személyiph" localSheetId="4">#REF!</definedName>
    <definedName name="személyiph">#REF!</definedName>
    <definedName name="szemjutt" localSheetId="4">#REF!</definedName>
    <definedName name="szemjutt">#REF!</definedName>
    <definedName name="szemjutt4" localSheetId="4">#REF!</definedName>
    <definedName name="szemjutt4">#REF!</definedName>
    <definedName name="szemkist4" localSheetId="4">#REF!</definedName>
    <definedName name="szemkist4">#REF!</definedName>
    <definedName name="szemph" localSheetId="4">#REF!</definedName>
    <definedName name="szemph">#REF!</definedName>
    <definedName name="szemph5" localSheetId="4">#REF!</definedName>
    <definedName name="szemph5">#REF!</definedName>
    <definedName name="szemph8.12" localSheetId="4">#REF!</definedName>
    <definedName name="szemph8.12">#REF!</definedName>
    <definedName name="szjahelyben" localSheetId="4">#REF!</definedName>
    <definedName name="szjahelyben">#REF!</definedName>
    <definedName name="szjahelyben1" localSheetId="4">#REF!</definedName>
    <definedName name="szjahelyben1">#REF!</definedName>
    <definedName name="szjahelybenm">'[11]Munka6'!$C$7</definedName>
    <definedName name="szjajövkül" localSheetId="4">#REF!</definedName>
    <definedName name="szjajövkül">#REF!</definedName>
    <definedName name="szjajövkül1" localSheetId="4">#REF!</definedName>
    <definedName name="szjajövkül1">#REF!</definedName>
    <definedName name="szjakül">'[11]Munka6'!$C$8</definedName>
    <definedName name="szocátv" localSheetId="4">#REF!</definedName>
    <definedName name="szocátv">#REF!</definedName>
    <definedName name="szocph" localSheetId="4">#REF!</definedName>
    <definedName name="szocph">#REF!</definedName>
    <definedName name="szocph5" localSheetId="4">#REF!</definedName>
    <definedName name="szocph5">#REF!</definedName>
    <definedName name="szocsegélyph" localSheetId="4">#REF!</definedName>
    <definedName name="szocsegélyph">#REF!</definedName>
    <definedName name="t" localSheetId="11">#REF!,#REF!</definedName>
    <definedName name="t" localSheetId="4">#REF!,#REF!</definedName>
    <definedName name="t" localSheetId="9">#REF!,#REF!</definedName>
    <definedName name="t">#REF!,#REF!</definedName>
    <definedName name="talajt" localSheetId="4">#REF!</definedName>
    <definedName name="talajt">#REF!</definedName>
    <definedName name="támkölcs1" localSheetId="4">#REF!</definedName>
    <definedName name="támkölcs1">#REF!</definedName>
    <definedName name="támkölcsön" localSheetId="4">#REF!</definedName>
    <definedName name="támkölcsön">#REF!</definedName>
    <definedName name="támogatások" localSheetId="4">#REF!</definedName>
    <definedName name="támogatások">#REF!</definedName>
    <definedName name="támogatások1" localSheetId="4">#REF!</definedName>
    <definedName name="támogatások1">#REF!</definedName>
    <definedName name="tárgyi" localSheetId="4">#REF!</definedName>
    <definedName name="tárgyi">#REF!</definedName>
    <definedName name="tárgyi1" localSheetId="4">#REF!</definedName>
    <definedName name="tárgyi1">#REF!</definedName>
    <definedName name="tartalék4" localSheetId="4">#REF!</definedName>
    <definedName name="tartalék4">#REF!</definedName>
    <definedName name="termőf" localSheetId="4">#REF!</definedName>
    <definedName name="termőf">#REF!</definedName>
    <definedName name="termőfbérbe">'[11]Munka6'!$C$17</definedName>
    <definedName name="termőföld1" localSheetId="4">#REF!</definedName>
    <definedName name="termőföld1">#REF!</definedName>
    <definedName name="Tűzoltóság">'[14]Háttéradatok'!$C$29:$AG$32</definedName>
    <definedName name="újsablon" localSheetId="11">#REF!</definedName>
    <definedName name="újsablon" localSheetId="4">#REF!</definedName>
    <definedName name="újsablon" localSheetId="9">#REF!</definedName>
    <definedName name="újsablon">#REF!</definedName>
    <definedName name="uuuuu" localSheetId="11">#REF!</definedName>
    <definedName name="uuuuu" localSheetId="4">#REF!</definedName>
    <definedName name="uuuuu" localSheetId="9">#REF!</definedName>
    <definedName name="uuuuu">#REF!</definedName>
    <definedName name="v" localSheetId="11">#REF!</definedName>
    <definedName name="v" localSheetId="4">#REF!</definedName>
    <definedName name="v" localSheetId="9">#REF!</definedName>
    <definedName name="v">#REF!</definedName>
    <definedName name="vizikátv" localSheetId="4">#REF!</definedName>
    <definedName name="vizikátv">#REF!</definedName>
    <definedName name="vizikátv1" localSheetId="4">#REF!</definedName>
    <definedName name="vizikátv1">#REF!</definedName>
    <definedName name="vizikfelh3" localSheetId="4">'[10]7. felhalm.kiad.'!#REF!</definedName>
    <definedName name="vizikfelh3">'[10]7. felhalm.kiad.'!#REF!</definedName>
    <definedName name="vmk" localSheetId="4">#REF!</definedName>
    <definedName name="vmk">#REF!</definedName>
    <definedName name="vv" localSheetId="11">#REF!</definedName>
    <definedName name="vv" localSheetId="4">#REF!</definedName>
    <definedName name="vv" localSheetId="9">#REF!</definedName>
    <definedName name="vv">#REF!</definedName>
    <definedName name="x" localSheetId="11">#REF!</definedName>
    <definedName name="x" localSheetId="4">#REF!</definedName>
    <definedName name="x" localSheetId="9">#REF!</definedName>
    <definedName name="x">#REF!</definedName>
    <definedName name="xcvbnm" localSheetId="11">#REF!</definedName>
    <definedName name="xcvbnm" localSheetId="4">#REF!</definedName>
    <definedName name="xcvbnm" localSheetId="9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1">#REF!</definedName>
    <definedName name="xxxxxxxxxxxxxxxxxxxxxxxxxxx" localSheetId="4">#REF!</definedName>
    <definedName name="xxxxxxxxxxxxxxxxxxxxxxxxxxx" localSheetId="9">#REF!</definedName>
    <definedName name="xxxxxxxxxxxxxxxxxxxxxxxxxxx">#REF!</definedName>
    <definedName name="y" localSheetId="11">#REF!,#REF!</definedName>
    <definedName name="y" localSheetId="4">#REF!,#REF!</definedName>
    <definedName name="y" localSheetId="9">#REF!,#REF!</definedName>
    <definedName name="y">#REF!,#REF!</definedName>
    <definedName name="ycxd" localSheetId="11">#REF!</definedName>
    <definedName name="ycxd" localSheetId="4">#REF!</definedName>
    <definedName name="ycxd" localSheetId="9">#REF!</definedName>
    <definedName name="ycxd">#REF!</definedName>
    <definedName name="yxc" localSheetId="11">#REF!</definedName>
    <definedName name="yxc" localSheetId="4">#REF!</definedName>
    <definedName name="yxc" localSheetId="9">#REF!</definedName>
    <definedName name="yxc">#REF!</definedName>
    <definedName name="zzz">'[1]Háttéradatok'!$B$22:$AG$28</definedName>
  </definedNames>
  <calcPr fullCalcOnLoad="1"/>
</workbook>
</file>

<file path=xl/comments7.xml><?xml version="1.0" encoding="utf-8"?>
<comments xmlns="http://schemas.openxmlformats.org/spreadsheetml/2006/main">
  <authors>
    <author>T?nde</author>
  </authors>
  <commentList>
    <comment ref="C8" authorId="0">
      <text>
        <r>
          <rPr>
            <b/>
            <sz val="9"/>
            <rFont val="Tahoma"/>
            <family val="2"/>
          </rPr>
          <t>Tünde:</t>
        </r>
        <r>
          <rPr>
            <sz val="9"/>
            <rFont val="Tahoma"/>
            <family val="2"/>
          </rPr>
          <t xml:space="preserve">
2500000-ról</t>
        </r>
      </text>
    </comment>
    <comment ref="C10" authorId="0">
      <text>
        <r>
          <rPr>
            <b/>
            <sz val="9"/>
            <rFont val="Tahoma"/>
            <family val="2"/>
          </rPr>
          <t>Tünde:</t>
        </r>
        <r>
          <rPr>
            <sz val="9"/>
            <rFont val="Tahoma"/>
            <family val="2"/>
          </rPr>
          <t xml:space="preserve">
200000-ről
</t>
        </r>
      </text>
    </comment>
  </commentList>
</comments>
</file>

<file path=xl/sharedStrings.xml><?xml version="1.0" encoding="utf-8"?>
<sst xmlns="http://schemas.openxmlformats.org/spreadsheetml/2006/main" count="2048" uniqueCount="743">
  <si>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</si>
  <si>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</si>
  <si>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</si>
  <si>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</si>
  <si>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</si>
  <si>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</si>
  <si>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</si>
  <si>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</si>
  <si>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</si>
  <si>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</si>
  <si>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</si>
  <si>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</si>
  <si>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</si>
  <si>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</si>
  <si>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</si>
  <si>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</si>
  <si>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</si>
  <si>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</si>
  <si>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</si>
  <si>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</si>
  <si>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</si>
  <si>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</si>
  <si>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</si>
  <si>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</si>
  <si>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</si>
  <si>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</si>
  <si>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</si>
  <si>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</si>
  <si>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</si>
  <si>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</si>
  <si>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</si>
  <si>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</si>
  <si>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</si>
  <si>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</si>
  <si>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</si>
  <si>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</si>
  <si>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</si>
  <si>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</si>
  <si>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</si>
  <si>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</si>
  <si>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</si>
  <si>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</si>
  <si>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</si>
  <si>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</si>
  <si>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</si>
  <si>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</si>
  <si>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</si>
  <si>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</si>
  <si>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</si>
  <si>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</si>
  <si>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</si>
  <si>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</si>
  <si>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</si>
  <si>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</si>
  <si>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</si>
  <si>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</si>
  <si>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</si>
  <si>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</si>
  <si>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</si>
  <si>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</si>
  <si>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</si>
  <si>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</si>
  <si>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</si>
  <si>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</si>
  <si>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</si>
  <si>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</si>
  <si>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</si>
  <si>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</si>
  <si>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</si>
  <si>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</si>
  <si>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</si>
  <si>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</si>
  <si>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</si>
  <si>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</si>
  <si>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</si>
  <si>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</si>
  <si>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</si>
  <si>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</si>
  <si>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</si>
  <si>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</si>
  <si>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</si>
  <si>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</si>
  <si>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</si>
  <si>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</si>
  <si>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</si>
  <si>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</si>
  <si>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</si>
  <si>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</si>
  <si>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</si>
  <si>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</si>
  <si>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</si>
  <si>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</si>
  <si>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</si>
  <si>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</si>
  <si>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</si>
  <si>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</si>
  <si>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</si>
  <si>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37.</t>
  </si>
  <si>
    <t>38.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</si>
  <si>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</si>
  <si>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</si>
  <si>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</si>
  <si>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</si>
  <si>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</si>
  <si>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</si>
  <si>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</si>
  <si>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</si>
  <si>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</si>
  <si>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</si>
  <si>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</si>
  <si>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</si>
  <si>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</si>
  <si>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</si>
  <si>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</si>
  <si>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</si>
  <si>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</si>
  <si>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</si>
  <si>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</si>
  <si>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</si>
  <si>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</si>
  <si>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</si>
  <si>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</si>
  <si>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</si>
  <si>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</si>
  <si>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</si>
  <si>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</si>
  <si>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</si>
  <si>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</si>
  <si>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</si>
  <si>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</si>
  <si>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</si>
  <si>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</si>
  <si>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</si>
  <si>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</si>
  <si>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</si>
  <si>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</si>
  <si>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</si>
  <si>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</si>
  <si>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</si>
  <si>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</si>
  <si>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</si>
  <si>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</si>
  <si>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</si>
  <si>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</si>
  <si>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</si>
  <si>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</si>
  <si>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</si>
  <si>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</si>
  <si>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</si>
  <si>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</si>
  <si>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</si>
  <si>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</si>
  <si>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</si>
  <si>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</si>
  <si>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</si>
  <si>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</si>
  <si>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</si>
  <si>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</si>
  <si>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</si>
  <si>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</si>
  <si>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</si>
  <si>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</si>
  <si>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</si>
  <si>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</si>
  <si>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</si>
  <si>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</si>
  <si>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</si>
  <si>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</si>
  <si>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</si>
  <si>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</si>
  <si>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</si>
  <si>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</si>
  <si>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</si>
  <si>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</si>
  <si>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</si>
  <si>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</si>
  <si>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</si>
  <si>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</si>
  <si>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</si>
  <si>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</si>
  <si>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</si>
  <si>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</si>
  <si>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</si>
  <si>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</si>
  <si>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</si>
  <si>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</si>
  <si>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</si>
  <si>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</si>
  <si>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</si>
  <si>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</si>
  <si>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</si>
  <si>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</si>
  <si>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</si>
  <si>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</si>
  <si>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</si>
  <si>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</si>
  <si>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</si>
  <si>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</si>
  <si>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</si>
  <si>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</si>
  <si>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</si>
  <si>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</si>
  <si>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</si>
  <si>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</si>
  <si>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</si>
  <si>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</si>
  <si>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</si>
  <si>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</si>
  <si>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</si>
  <si>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</si>
  <si>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</si>
  <si>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</si>
  <si>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</si>
  <si>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</si>
  <si>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</si>
  <si>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</si>
  <si>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</si>
  <si>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</si>
  <si>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</si>
  <si>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</si>
  <si>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</si>
  <si>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</si>
  <si>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</si>
  <si>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</si>
  <si>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</si>
  <si>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</si>
  <si>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</si>
  <si>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</si>
  <si>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</si>
  <si>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</si>
  <si>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</si>
  <si>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</si>
  <si>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</si>
  <si>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</si>
  <si>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</si>
  <si>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</si>
  <si>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</si>
  <si>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</si>
  <si>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</si>
  <si>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</si>
  <si>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</si>
  <si>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</si>
  <si>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</si>
  <si>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</si>
  <si>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</si>
  <si>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</si>
  <si>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</si>
  <si>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</si>
  <si>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</si>
  <si>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</si>
  <si>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</si>
  <si>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</si>
  <si>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</si>
  <si>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</si>
  <si>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</si>
  <si>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</si>
  <si>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</si>
  <si>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</si>
  <si>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</si>
  <si>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</si>
  <si>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</si>
  <si>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</si>
  <si>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</si>
  <si>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</si>
  <si>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</si>
  <si>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</si>
  <si>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ebből   -  Felhalmozási általános tartalék</t>
  </si>
  <si>
    <t xml:space="preserve"> - Felhalmozási cél tartalék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</si>
  <si>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</si>
  <si>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</si>
  <si>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</si>
  <si>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</si>
  <si>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</si>
  <si>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</si>
  <si>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</si>
  <si>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</si>
  <si>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</si>
  <si>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</si>
  <si>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</si>
  <si>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</si>
  <si>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</si>
  <si>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</si>
  <si>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</si>
  <si>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</si>
  <si>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</si>
  <si>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</si>
  <si>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</si>
  <si>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</si>
  <si>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</si>
  <si>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</si>
  <si>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</si>
  <si>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</si>
  <si>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</si>
  <si>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</si>
  <si>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</si>
  <si>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</si>
  <si>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</si>
  <si>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</si>
  <si>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</si>
  <si>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</si>
  <si>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</si>
  <si>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</si>
  <si>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</si>
  <si>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</si>
  <si>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</si>
  <si>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</si>
  <si>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</si>
  <si>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</si>
  <si>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</si>
  <si>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</si>
  <si>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</si>
  <si>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</si>
  <si>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</si>
  <si>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</si>
  <si>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</si>
  <si>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</si>
  <si>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</si>
  <si>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</si>
  <si>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>II.2. (8) 1</t>
  </si>
  <si>
    <t>II.2. (1) 2</t>
  </si>
  <si>
    <t>II.2. (8) 2</t>
  </si>
  <si>
    <t>II.4.</t>
  </si>
  <si>
    <t>A köznevelési intézmények működtetéséhez kapcsolódó támogatás</t>
  </si>
  <si>
    <t>II.4.a (1)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</si>
  <si>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</si>
  <si>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</si>
  <si>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</si>
  <si>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</si>
  <si>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</si>
  <si>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</si>
  <si>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</si>
  <si>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</si>
  <si>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</si>
  <si>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</si>
  <si>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</si>
  <si>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</si>
  <si>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</si>
  <si>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III.3.d (1)</t>
  </si>
  <si>
    <t xml:space="preserve"> házi segítségnyújtás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</si>
  <si>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</si>
  <si>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</si>
  <si>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</si>
  <si>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</si>
  <si>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</si>
  <si>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</si>
  <si>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</si>
  <si>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</si>
  <si>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</si>
  <si>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</si>
  <si>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</si>
  <si>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</si>
  <si>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</si>
  <si>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</si>
  <si>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</si>
  <si>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</si>
  <si>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</si>
  <si>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</si>
  <si>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</si>
  <si>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</si>
  <si>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</si>
  <si>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</si>
  <si>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</si>
  <si>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</si>
  <si>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</si>
  <si>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</si>
  <si>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Sor-szám</t>
  </si>
  <si>
    <t>Összesen</t>
  </si>
  <si>
    <t>Beszámítás
(A számított bevétel a 2015. évi iparűzési adóalap 0,55%-a)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</si>
  <si>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</si>
  <si>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</si>
  <si>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</si>
  <si>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</si>
  <si>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</si>
  <si>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</si>
  <si>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</si>
  <si>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</si>
  <si>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</si>
  <si>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</si>
  <si>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</si>
  <si>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</si>
  <si>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</si>
  <si>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</si>
  <si>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</si>
  <si>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</si>
  <si>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</si>
  <si>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</si>
  <si>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2018. év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</si>
  <si>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</si>
  <si>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</si>
  <si>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</si>
  <si>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</si>
  <si>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</si>
  <si>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</si>
  <si>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</si>
  <si>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</si>
  <si>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</si>
  <si>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</si>
  <si>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</si>
  <si>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</si>
  <si>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</si>
  <si>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</si>
  <si>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</si>
  <si>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</si>
  <si>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</si>
  <si>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</si>
  <si>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Személyi juttatások</t>
  </si>
  <si>
    <t>Finanszírozási kiadások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</si>
  <si>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</si>
  <si>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</si>
  <si>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</si>
  <si>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</si>
  <si>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</si>
  <si>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</si>
  <si>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</si>
  <si>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</si>
  <si>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</si>
  <si>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</si>
  <si>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</si>
  <si>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</si>
  <si>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</si>
  <si>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</si>
  <si>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</si>
  <si>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</si>
  <si>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</si>
  <si>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</si>
  <si>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</si>
  <si>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</si>
  <si>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</si>
  <si>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</si>
  <si>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</si>
  <si>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</si>
  <si>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</si>
  <si>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</si>
  <si>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</si>
  <si>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</si>
  <si>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</si>
  <si>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</si>
  <si>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</si>
  <si>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</si>
  <si>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</si>
  <si>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</si>
  <si>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</si>
  <si>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</si>
  <si>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</si>
  <si>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</si>
  <si>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</si>
  <si>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</si>
  <si>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</si>
  <si>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</si>
  <si>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</si>
  <si>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</si>
  <si>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</si>
  <si>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</si>
  <si>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</si>
  <si>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</si>
  <si>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</si>
  <si>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</si>
  <si>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</si>
  <si>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</si>
  <si>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</si>
  <si>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</si>
  <si>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</si>
  <si>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</si>
  <si>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</si>
  <si>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</si>
  <si>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</si>
  <si>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</si>
  <si>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</si>
  <si>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</si>
  <si>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</si>
  <si>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</si>
  <si>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</si>
  <si>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</si>
  <si>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</si>
  <si>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</si>
  <si>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</si>
  <si>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</si>
  <si>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</si>
  <si>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</si>
  <si>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</si>
  <si>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</si>
  <si>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2019. évi kötelezettség</t>
  </si>
  <si>
    <t>Tőke</t>
  </si>
  <si>
    <t>Kamat</t>
  </si>
  <si>
    <t>I. Általános tartalék</t>
  </si>
  <si>
    <t>adatok eFt-ban</t>
  </si>
  <si>
    <t>Sorszám</t>
  </si>
  <si>
    <t>Feladat/cél</t>
  </si>
  <si>
    <t>II. Céltartalék tartalék</t>
  </si>
  <si>
    <t>Általános és céltartalék mindösszesen</t>
  </si>
  <si>
    <t>Eredeti előirányzat</t>
  </si>
  <si>
    <t>BEVÉTELEK</t>
  </si>
  <si>
    <t>2017.</t>
  </si>
  <si>
    <t>2018.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</si>
  <si>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</si>
  <si>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</si>
  <si>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</si>
  <si>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</si>
  <si>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</si>
  <si>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</si>
  <si>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</si>
  <si>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</si>
  <si>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</si>
  <si>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</si>
  <si>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</si>
  <si>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</si>
  <si>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</si>
  <si>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</si>
  <si>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</si>
  <si>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</si>
  <si>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</si>
  <si>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</si>
  <si>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</si>
  <si>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</si>
  <si>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</si>
  <si>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</si>
  <si>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</si>
  <si>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</si>
  <si>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</si>
  <si>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</si>
  <si>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</si>
  <si>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</si>
  <si>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</si>
  <si>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</si>
  <si>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</si>
  <si>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</si>
  <si>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</si>
  <si>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</si>
  <si>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</si>
  <si>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</si>
  <si>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</si>
  <si>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</si>
  <si>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</si>
  <si>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</si>
  <si>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"Nemleges"</t>
  </si>
  <si>
    <t>Támogatások összesen</t>
  </si>
  <si>
    <t>Rendkívüli települési támogatás</t>
  </si>
  <si>
    <t>Köztemetés</t>
  </si>
  <si>
    <t>Gyógyszer támogatás</t>
  </si>
  <si>
    <t>Lakhatási támogatás</t>
  </si>
  <si>
    <t>Temetési segély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</si>
  <si>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</si>
  <si>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</si>
  <si>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</si>
  <si>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</si>
  <si>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</si>
  <si>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</si>
  <si>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</si>
  <si>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</si>
  <si>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 xml:space="preserve"> Egyéb felhalmozási célú kiadások (Lakástámogatás)</t>
  </si>
  <si>
    <t>Beruházási kiadások összesen</t>
  </si>
  <si>
    <t>Kötött felhasználású működési támogatás</t>
  </si>
  <si>
    <t>Támogatások</t>
  </si>
  <si>
    <t>Átvett pénzeszközök</t>
  </si>
  <si>
    <t xml:space="preserve">Maradvány </t>
  </si>
  <si>
    <t>Állami hozzájárulások</t>
  </si>
  <si>
    <t>Saját bevételek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</si>
  <si>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</si>
  <si>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</si>
  <si>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</si>
  <si>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</si>
  <si>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</si>
  <si>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</si>
  <si>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</si>
  <si>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</si>
  <si>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</si>
  <si>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</si>
  <si>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</si>
  <si>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</si>
  <si>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Iparűzési adó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</si>
  <si>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</si>
  <si>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</si>
  <si>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</si>
  <si>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</si>
  <si>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</si>
  <si>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</si>
  <si>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</si>
  <si>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</si>
  <si>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</si>
  <si>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</si>
  <si>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</si>
  <si>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</si>
  <si>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</si>
  <si>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 val="single"/>
        <sz val="9"/>
        <color indexed="8"/>
        <rFont val="Times New Roman"/>
        <family val="1"/>
      </rPr>
      <t>tőkerész</t>
    </r>
    <r>
      <rPr>
        <sz val="9"/>
        <color indexed="8"/>
        <rFont val="Times New Roman"/>
        <family val="1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</si>
  <si>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</si>
  <si>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</si>
  <si>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</si>
  <si>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</si>
  <si>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</si>
  <si>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Fehalmozási bevételek</t>
  </si>
  <si>
    <t>Felhalmozási célú átvett pénzeszözök</t>
  </si>
  <si>
    <t>Lekötött betét megszüntetése</t>
  </si>
  <si>
    <t>72.</t>
  </si>
  <si>
    <t>B817</t>
  </si>
  <si>
    <t>FINANSZÍROZÁSI BEVÉTELEK ÖSSZESEN: (66.+67.+70.)</t>
  </si>
  <si>
    <t>KÖLTSÉGVETÉSI ÉS FINANSZÍROZÁSI BEVÉTELEK ÖSSZESEN: (65.+71.)</t>
  </si>
  <si>
    <t>B1-B8</t>
  </si>
  <si>
    <t>Felújításisi kiadások összesen</t>
  </si>
  <si>
    <t>KÖLTSÉGVETÉSI BEVÉTELEK ÖSSZESEN: (1+…+8)</t>
  </si>
  <si>
    <t>Természetbeni támogatás (tüzelő támogatás)</t>
  </si>
  <si>
    <t>G</t>
  </si>
  <si>
    <t>Finanszírozási bevételek, kiadások egyenlege
(finanszírozási bevételek 70. sor - finanszírozási kiadások 31. sor) (+/-)</t>
  </si>
  <si>
    <t>Konyár Község Önkormányzata</t>
  </si>
  <si>
    <t>Címrend
Konyár Község Önkormányzata 2018. évi költségvetéséhez</t>
  </si>
  <si>
    <t>Konyári Polgármesteri Hivatal</t>
  </si>
  <si>
    <t>Művelődési és Ifjúsági Ház, Könyvtár, Kurucz Albert Falumúzeum</t>
  </si>
  <si>
    <t>Konyári Óvoda</t>
  </si>
  <si>
    <t>Konyár Község Önkormányzata
2018. évi költségvetésének összevont mérlege</t>
  </si>
  <si>
    <t>2018. évi eredeti előirányzat</t>
  </si>
  <si>
    <t>2020. év</t>
  </si>
  <si>
    <t>2018. évi állami támogatás</t>
  </si>
  <si>
    <t>2021.</t>
  </si>
  <si>
    <t>2018. évi költelezettség</t>
  </si>
  <si>
    <t>2020. évi kötelezettség</t>
  </si>
  <si>
    <t xml:space="preserve"> Konyár Község Önkormányzatának
2018. évi állami támogatások  jogcímei és összegei</t>
  </si>
  <si>
    <t>Konyár Község Önkormányzata
2018. évi és további évekre áthúzódó Beruházási és felújítási kiadások feladatonként</t>
  </si>
  <si>
    <t>Konyár Község Önkormányzata
által 2018. évben nyújtott működési és felhalmozási  támogatások államháztartáson kívülre</t>
  </si>
  <si>
    <t>Konyár Község Önkormányzata
által 2018. évben folyósított ellátottak pénzbeli juttatásai</t>
  </si>
  <si>
    <t>Konyár Község Önkormányzata
2018. évi működési költségvetési bevételeinek forrásösszetétele</t>
  </si>
  <si>
    <t>Konyár Község Önkormányzatának működési bevételei</t>
  </si>
  <si>
    <t>Konyár Község Önkormányzatának
 Európai Uniós támogatással megvalósuló projektjei</t>
  </si>
  <si>
    <t>Konyár Község Önkormányzatának
2018. évi bevételi és kiadási előirányzatai</t>
  </si>
  <si>
    <t>Konyári Polgármesteri Hivatal
2018. évi bevételi és kiadási előirányzatai</t>
  </si>
  <si>
    <t>Művelődési és Ifjúsági Ház, Könyvtár, Kurucz Albert Falumúzeum
2018. évi bevételi és kiadási előirányzatai</t>
  </si>
  <si>
    <t>Konyár Község Önkormányzata
2018. évi Előirányzat-felhasználási terve havi bontásban</t>
  </si>
  <si>
    <t>Konyár Község Önkormányzata
által 2018. évben adott közvetett támogatások</t>
  </si>
  <si>
    <t>Konyár Község Önkormányzata
2018. évi engedélyezett létszámkerete</t>
  </si>
  <si>
    <t>Konyár Község Önkormányzata
2018. évi általános és céltartalékai</t>
  </si>
  <si>
    <t>Konyár Község Önkormányzata
költségvetési évet követő három év tervezett előirányzatainak keretszámai</t>
  </si>
  <si>
    <t>Konyár Község Önkormányzata
által megkötött, több éves kihatással járó, adósságot keletkeztető ügyletek fizetési kötelezettségeinek bemutatása a lejáratig</t>
  </si>
  <si>
    <t>Konyár Község Önkormányzata
saját bevételeinek részletezése az adósságot keletkeztető ügyletből származó tárgyévi fizetési kötelezettség megállapításához</t>
  </si>
  <si>
    <t xml:space="preserve">Konyár Község Önkormányzata
2018. évi adósságot keletkeztető fejlesztési céljai </t>
  </si>
  <si>
    <t>A 2018. évi fejlesztések várható kiadása</t>
  </si>
  <si>
    <t>A 2018. évi fejlesztésekhezhez kapcsolódó önerő</t>
  </si>
  <si>
    <t xml:space="preserve">I.2. </t>
  </si>
  <si>
    <t>I.5.</t>
  </si>
  <si>
    <t>Nem közművel összegyűjtött háztartási szennyvíz ártalmatlanítása</t>
  </si>
  <si>
    <t>A 2017. évről áthúzódó bérkompenzáció kifizetőt terhelő bruttó összege</t>
  </si>
  <si>
    <t>Polgármesteri illetmény támogatása</t>
  </si>
  <si>
    <t>I.1. jogcímekhez kapcsolódó kiegészítés</t>
  </si>
  <si>
    <t>V.I.1.</t>
  </si>
  <si>
    <t>2018. évben 8 hónapra - óvoda napi nyitvatartási ideje eléri a nyolc órát</t>
  </si>
  <si>
    <t>2018. évben 4 hónapra - óvoda napi nyitvatartási ideje eléri a nyolc órát</t>
  </si>
  <si>
    <t>Óvodamuködtetési támogatás</t>
  </si>
  <si>
    <t xml:space="preserve">II.2. </t>
  </si>
  <si>
    <t xml:space="preserve">Óvoda napi nyitvatartási ideje eléri a nyolc órát </t>
  </si>
  <si>
    <t>Óvoda napi nyitvatartási ideje nem éri el a nyolc órát, de eléri a hat órát</t>
  </si>
  <si>
    <t>Óvoda napi nyitvatartási ideje eléri a nyolc órát</t>
  </si>
  <si>
    <t xml:space="preserve"> alapfokozatú végzettségű pedagógus II. kategóriába sorolt óvodapedagógusok kiegészítő támogatása - akik a minősítést 2016. december 31-éig szerezték meg </t>
  </si>
  <si>
    <t>III.6.</t>
  </si>
  <si>
    <t xml:space="preserve"> Egyes szociális és gyermekjóléti feladatok támogatása</t>
  </si>
  <si>
    <t>III.3.</t>
  </si>
  <si>
    <t>A települési önkormányzatok által biztosított egyes szociális szakosított ellátások, valamint a gyermekek átmeneti gondozásával kapcsolatos feladatok támogatása</t>
  </si>
  <si>
    <t xml:space="preserve">III. 4. </t>
  </si>
  <si>
    <t>Gyermekétkeztetés támogatása</t>
  </si>
  <si>
    <t xml:space="preserve">III.5. </t>
  </si>
  <si>
    <t>A rászoruló gyermekek szünidei étkeztetésének támogatása</t>
  </si>
  <si>
    <t>Konyári Óvoda
2018. évi bevételi és kiadási előirányzatai</t>
  </si>
  <si>
    <t>Gépjárműadók (önk.rész 40%)</t>
  </si>
  <si>
    <t>pótlék + bírság</t>
  </si>
  <si>
    <t>egyéb közhatalmi</t>
  </si>
  <si>
    <t>B362</t>
  </si>
  <si>
    <t>Termékek és szolgáltatások adói</t>
  </si>
  <si>
    <t>B35</t>
  </si>
  <si>
    <t>K5021</t>
  </si>
  <si>
    <t>Önkormányzat</t>
  </si>
  <si>
    <t>Közfoglalkoztatottak</t>
  </si>
  <si>
    <t>Konyári Pávakör</t>
  </si>
  <si>
    <t>Konyári Sasok Polgárőr Egyesület</t>
  </si>
  <si>
    <t>Konyári Sport</t>
  </si>
  <si>
    <t>Konyári Nótások</t>
  </si>
  <si>
    <t>Konyári Református Egyházközség</t>
  </si>
  <si>
    <t>Hajdú Speciális Kutató-Mentő Egyesület</t>
  </si>
  <si>
    <t>Konyári Szépkorúak Klubja</t>
  </si>
  <si>
    <t>Bursa Hungarica támogatás</t>
  </si>
  <si>
    <t>Külterületi helyi közutak fejlesztése</t>
  </si>
  <si>
    <t>VP6-7.2.1-7.4.1.2-16</t>
  </si>
  <si>
    <t>-</t>
  </si>
  <si>
    <t>Szociális alapszolgáltatások infrastruktúrájának bővítése</t>
  </si>
  <si>
    <t>TOP-4.2.1-15-HB1-2016-00012</t>
  </si>
  <si>
    <t>Csatlakozási konstrukció az önkormányzati ASP rendszer országos kiterjesztéséhez</t>
  </si>
  <si>
    <t>KÖFOP-1.2.1-VEKOP-16</t>
  </si>
  <si>
    <t>Egészségügyi alapellátások infrastrukturális fejlesztése</t>
  </si>
  <si>
    <t>TOP-4.1.1-15-HB1-2016-00023</t>
  </si>
  <si>
    <t>adott mentesség</t>
  </si>
  <si>
    <t xml:space="preserve">Finanszírozási kiadások </t>
  </si>
  <si>
    <t>Költségvetési kiadások</t>
  </si>
  <si>
    <t>Költségvetési bevételek</t>
  </si>
  <si>
    <t xml:space="preserve">BEVÉTEL ÖSSZESEN </t>
  </si>
  <si>
    <t xml:space="preserve">KIADÁSOK ÖSSZESEN </t>
  </si>
  <si>
    <t>Költségvetési felhalmozási kiadások összesen</t>
  </si>
  <si>
    <t>Költségvetési felhalmozási bevételek összesen</t>
  </si>
  <si>
    <t>Működési célú költségvetési bevételek összesen</t>
  </si>
  <si>
    <t xml:space="preserve">Költségvetési kiadások összesen </t>
  </si>
  <si>
    <t>Konyár Község Önkormányzata
2018. évi költségvetésében a működési és felhalmozási célú bevételek és kiadások összevont mérlege</t>
  </si>
  <si>
    <t>Polgármester/  Alpolgármester/Képviselők</t>
  </si>
  <si>
    <t>1+1+5</t>
  </si>
  <si>
    <t>adatok  Ft-ban</t>
  </si>
  <si>
    <t>Egészségügyi alapellátások infrastrukturális fejlesztése TOP-4.1.1-15-HB1-2016-00023 felújítási kiadásai</t>
  </si>
  <si>
    <t>Egészségügyi alapellátások infrastrukturális fejlesztése TOP-4.1.1-15-HB1-2016-00023 beruházási kiadásai</t>
  </si>
  <si>
    <t>Szociális alapszolgáltatások infrastruktúrájának bővítése TOP-4.2.1-15-HB1-2016-00012 felújítási kiadásai</t>
  </si>
  <si>
    <t>Szociális alapszolgáltatások infrastruktúrájának bővítése TOP-4.2.1-15-HB1-2016-00012 beruházási kiadásai</t>
  </si>
  <si>
    <t>Óvoda laminált parketta</t>
  </si>
  <si>
    <t xml:space="preserve">Külterületi helyi közutak fejlesztése VP6-7.2.1-7.4.1.2-16 </t>
  </si>
  <si>
    <t>lelátó pályázati kiadása</t>
  </si>
  <si>
    <t>Fajzi Károly emléktábla</t>
  </si>
  <si>
    <t xml:space="preserve">közfoglalkoztatás beruházási kiadása 2018.03.01.-12.31. helyi </t>
  </si>
  <si>
    <t xml:space="preserve">közfoglalkoztatás beruházási kiadása 2018.03.01.-12.31. közút </t>
  </si>
  <si>
    <t xml:space="preserve">közfoglalkoztatás beruházási kiadása  2018.03.01.-12.31. mezőgazdasági </t>
  </si>
  <si>
    <t>konyhai edények - Óvoda</t>
  </si>
  <si>
    <t>fénymásoló - Óvoda</t>
  </si>
  <si>
    <t>bojler - Óvoda</t>
  </si>
  <si>
    <t>Nyomtató ASP-hez - Hivatal</t>
  </si>
  <si>
    <t>Érdekeltségnövelő támogatás 2017. felhasználása - sörpadok</t>
  </si>
  <si>
    <t>Érdekeltségnövelő támogatás 2017. felhasználása - székek</t>
  </si>
  <si>
    <t>Érdekeltségnövelő támogatás 2017. felhasználása - női mosdó</t>
  </si>
  <si>
    <t>Érdekeltségnövelő támogatás 2017. felhasználása - egyéb technikai eszközök</t>
  </si>
  <si>
    <t>2017. évi beruházási számlák kiadásai</t>
  </si>
  <si>
    <t>2018. évi tervezett felhalmozási kiadások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</si>
  <si>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</si>
  <si>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</si>
  <si>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</si>
  <si>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</si>
  <si>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</si>
  <si>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</si>
  <si>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</si>
  <si>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</si>
  <si>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</si>
  <si>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</si>
  <si>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</si>
  <si>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</si>
  <si>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</si>
  <si>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</si>
  <si>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</si>
  <si>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</si>
  <si>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</si>
  <si>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</si>
  <si>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…………………………….. 2018.  ……………………… hó ….. Nap</t>
  </si>
  <si>
    <t>Módosított előirányzat</t>
  </si>
  <si>
    <t>Előirányzat teljesítése</t>
  </si>
  <si>
    <t>Módosítás</t>
  </si>
  <si>
    <t>2018. évi módosított állami támogatás</t>
  </si>
  <si>
    <t>2018. évi módosított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</si>
</sst>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</numFmts>
  <fonts count="10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Arial CE"/>
      <family val="0"/>
    </font>
    <font>
      <sz val="10"/>
      <color indexed="10"/>
      <name val="Times New Roman CE"/>
      <family val="0"/>
    </font>
    <font>
      <b/>
      <i/>
      <sz val="12"/>
      <name val="Times New Roman CE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 CE"/>
      <family val="0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 style="thin"/>
      <top style="hair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hair"/>
      <right/>
      <top/>
      <bottom style="thin"/>
    </border>
    <border>
      <left style="hair"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1" fillId="3" borderId="0" applyNumberFormat="0" applyBorder="0" applyAlignment="0" applyProtection="0"/>
    <xf numFmtId="0" fontId="79" fillId="4" borderId="0" applyNumberFormat="0" applyBorder="0" applyAlignment="0" applyProtection="0"/>
    <xf numFmtId="0" fontId="1" fillId="5" borderId="0" applyNumberFormat="0" applyBorder="0" applyAlignment="0" applyProtection="0"/>
    <xf numFmtId="0" fontId="79" fillId="6" borderId="0" applyNumberFormat="0" applyBorder="0" applyAlignment="0" applyProtection="0"/>
    <xf numFmtId="0" fontId="1" fillId="7" borderId="0" applyNumberFormat="0" applyBorder="0" applyAlignment="0" applyProtection="0"/>
    <xf numFmtId="0" fontId="79" fillId="8" borderId="0" applyNumberFormat="0" applyBorder="0" applyAlignment="0" applyProtection="0"/>
    <xf numFmtId="0" fontId="1" fillId="9" borderId="0" applyNumberFormat="0" applyBorder="0" applyAlignment="0" applyProtection="0"/>
    <xf numFmtId="0" fontId="79" fillId="10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9" fillId="14" borderId="0" applyNumberFormat="0" applyBorder="0" applyAlignment="0" applyProtection="0"/>
    <xf numFmtId="0" fontId="1" fillId="15" borderId="0" applyNumberFormat="0" applyBorder="0" applyAlignment="0" applyProtection="0"/>
    <xf numFmtId="0" fontId="79" fillId="16" borderId="0" applyNumberFormat="0" applyBorder="0" applyAlignment="0" applyProtection="0"/>
    <xf numFmtId="0" fontId="1" fillId="17" borderId="0" applyNumberFormat="0" applyBorder="0" applyAlignment="0" applyProtection="0"/>
    <xf numFmtId="0" fontId="79" fillId="18" borderId="0" applyNumberFormat="0" applyBorder="0" applyAlignment="0" applyProtection="0"/>
    <xf numFmtId="0" fontId="1" fillId="19" borderId="0" applyNumberFormat="0" applyBorder="0" applyAlignment="0" applyProtection="0"/>
    <xf numFmtId="0" fontId="79" fillId="20" borderId="0" applyNumberFormat="0" applyBorder="0" applyAlignment="0" applyProtection="0"/>
    <xf numFmtId="0" fontId="1" fillId="9" borderId="0" applyNumberFormat="0" applyBorder="0" applyAlignment="0" applyProtection="0"/>
    <xf numFmtId="0" fontId="79" fillId="21" borderId="0" applyNumberFormat="0" applyBorder="0" applyAlignment="0" applyProtection="0"/>
    <xf numFmtId="0" fontId="1" fillId="15" borderId="0" applyNumberFormat="0" applyBorder="0" applyAlignment="0" applyProtection="0"/>
    <xf numFmtId="0" fontId="7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80" fillId="24" borderId="0" applyNumberFormat="0" applyBorder="0" applyAlignment="0" applyProtection="0"/>
    <xf numFmtId="0" fontId="19" fillId="25" borderId="0" applyNumberFormat="0" applyBorder="0" applyAlignment="0" applyProtection="0"/>
    <xf numFmtId="0" fontId="80" fillId="26" borderId="0" applyNumberFormat="0" applyBorder="0" applyAlignment="0" applyProtection="0"/>
    <xf numFmtId="0" fontId="19" fillId="17" borderId="0" applyNumberFormat="0" applyBorder="0" applyAlignment="0" applyProtection="0"/>
    <xf numFmtId="0" fontId="80" fillId="27" borderId="0" applyNumberFormat="0" applyBorder="0" applyAlignment="0" applyProtection="0"/>
    <xf numFmtId="0" fontId="19" fillId="19" borderId="0" applyNumberFormat="0" applyBorder="0" applyAlignment="0" applyProtection="0"/>
    <xf numFmtId="0" fontId="80" fillId="28" borderId="0" applyNumberFormat="0" applyBorder="0" applyAlignment="0" applyProtection="0"/>
    <xf numFmtId="0" fontId="19" fillId="29" borderId="0" applyNumberFormat="0" applyBorder="0" applyAlignment="0" applyProtection="0"/>
    <xf numFmtId="0" fontId="80" fillId="30" borderId="0" applyNumberFormat="0" applyBorder="0" applyAlignment="0" applyProtection="0"/>
    <xf numFmtId="0" fontId="19" fillId="31" borderId="0" applyNumberFormat="0" applyBorder="0" applyAlignment="0" applyProtection="0"/>
    <xf numFmtId="0" fontId="80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7" borderId="0" applyNumberFormat="0" applyBorder="0" applyAlignment="0" applyProtection="0"/>
    <xf numFmtId="0" fontId="20" fillId="5" borderId="0" applyNumberFormat="0" applyBorder="0" applyAlignment="0" applyProtection="0"/>
    <xf numFmtId="0" fontId="81" fillId="38" borderId="1" applyNumberFormat="0" applyAlignment="0" applyProtection="0"/>
    <xf numFmtId="0" fontId="29" fillId="13" borderId="2" applyNumberFormat="0" applyAlignment="0" applyProtection="0"/>
    <xf numFmtId="0" fontId="21" fillId="39" borderId="2" applyNumberFormat="0" applyAlignment="0" applyProtection="0"/>
    <xf numFmtId="0" fontId="22" fillId="40" borderId="3" applyNumberFormat="0" applyAlignment="0" applyProtection="0"/>
    <xf numFmtId="0" fontId="8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26" fillId="0" borderId="5" applyNumberFormat="0" applyFill="0" applyAlignment="0" applyProtection="0"/>
    <xf numFmtId="0" fontId="84" fillId="0" borderId="6" applyNumberFormat="0" applyFill="0" applyAlignment="0" applyProtection="0"/>
    <xf numFmtId="0" fontId="27" fillId="0" borderId="7" applyNumberFormat="0" applyFill="0" applyAlignment="0" applyProtection="0"/>
    <xf numFmtId="0" fontId="85" fillId="0" borderId="8" applyNumberFormat="0" applyFill="0" applyAlignment="0" applyProtection="0"/>
    <xf numFmtId="0" fontId="28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6" fillId="41" borderId="10" applyNumberFormat="0" applyAlignment="0" applyProtection="0"/>
    <xf numFmtId="0" fontId="22" fillId="40" borderId="3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4" fillId="0" borderId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7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30" fillId="0" borderId="12" applyNumberFormat="0" applyFill="0" applyAlignment="0" applyProtection="0"/>
    <xf numFmtId="0" fontId="29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80" fillId="44" borderId="0" applyNumberFormat="0" applyBorder="0" applyAlignment="0" applyProtection="0"/>
    <xf numFmtId="0" fontId="19" fillId="34" borderId="0" applyNumberFormat="0" applyBorder="0" applyAlignment="0" applyProtection="0"/>
    <xf numFmtId="0" fontId="80" fillId="45" borderId="0" applyNumberFormat="0" applyBorder="0" applyAlignment="0" applyProtection="0"/>
    <xf numFmtId="0" fontId="19" fillId="35" borderId="0" applyNumberFormat="0" applyBorder="0" applyAlignment="0" applyProtection="0"/>
    <xf numFmtId="0" fontId="80" fillId="46" borderId="0" applyNumberFormat="0" applyBorder="0" applyAlignment="0" applyProtection="0"/>
    <xf numFmtId="0" fontId="19" fillId="36" borderId="0" applyNumberFormat="0" applyBorder="0" applyAlignment="0" applyProtection="0"/>
    <xf numFmtId="0" fontId="80" fillId="47" borderId="0" applyNumberFormat="0" applyBorder="0" applyAlignment="0" applyProtection="0"/>
    <xf numFmtId="0" fontId="19" fillId="29" borderId="0" applyNumberFormat="0" applyBorder="0" applyAlignment="0" applyProtection="0"/>
    <xf numFmtId="0" fontId="80" fillId="48" borderId="0" applyNumberFormat="0" applyBorder="0" applyAlignment="0" applyProtection="0"/>
    <xf numFmtId="0" fontId="19" fillId="31" borderId="0" applyNumberFormat="0" applyBorder="0" applyAlignment="0" applyProtection="0"/>
    <xf numFmtId="0" fontId="80" fillId="49" borderId="0" applyNumberFormat="0" applyBorder="0" applyAlignment="0" applyProtection="0"/>
    <xf numFmtId="0" fontId="19" fillId="37" borderId="0" applyNumberFormat="0" applyBorder="0" applyAlignment="0" applyProtection="0"/>
    <xf numFmtId="0" fontId="90" fillId="50" borderId="0" applyNumberFormat="0" applyBorder="0" applyAlignment="0" applyProtection="0"/>
    <xf numFmtId="0" fontId="25" fillId="7" borderId="0" applyNumberFormat="0" applyBorder="0" applyAlignment="0" applyProtection="0"/>
    <xf numFmtId="0" fontId="91" fillId="51" borderId="15" applyNumberFormat="0" applyAlignment="0" applyProtection="0"/>
    <xf numFmtId="0" fontId="35" fillId="39" borderId="16" applyNumberFormat="0" applyAlignment="0" applyProtection="0"/>
    <xf numFmtId="0" fontId="30" fillId="0" borderId="12" applyNumberFormat="0" applyFill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7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7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79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43" borderId="14" applyNumberFormat="0" applyFont="0" applyAlignment="0" applyProtection="0"/>
    <xf numFmtId="0" fontId="35" fillId="39" borderId="16" applyNumberFormat="0" applyAlignment="0" applyProtection="0"/>
    <xf numFmtId="0" fontId="93" fillId="0" borderId="17" applyNumberFormat="0" applyFill="0" applyAlignment="0" applyProtection="0"/>
    <xf numFmtId="0" fontId="37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4" fillId="53" borderId="0" applyNumberFormat="0" applyBorder="0" applyAlignment="0" applyProtection="0"/>
    <xf numFmtId="0" fontId="20" fillId="5" borderId="0" applyNumberFormat="0" applyBorder="0" applyAlignment="0" applyProtection="0"/>
    <xf numFmtId="0" fontId="95" fillId="54" borderId="0" applyNumberFormat="0" applyBorder="0" applyAlignment="0" applyProtection="0"/>
    <xf numFmtId="0" fontId="31" fillId="52" borderId="0" applyNumberFormat="0" applyBorder="0" applyAlignment="0" applyProtection="0"/>
    <xf numFmtId="0" fontId="55" fillId="0" borderId="0">
      <alignment/>
      <protection/>
    </xf>
    <xf numFmtId="0" fontId="96" fillId="51" borderId="1" applyNumberFormat="0" applyAlignment="0" applyProtection="0"/>
    <xf numFmtId="0" fontId="21" fillId="39" borderId="2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</cellStyleXfs>
  <cellXfs count="1119">
    <xf numFmtId="0" fontId="0" fillId="0" borderId="0" xfId="0" applyAlignment="1">
      <alignment/>
    </xf>
    <xf numFmtId="0" fontId="2" fillId="0" borderId="0" xfId="245" applyFill="1" applyProtection="1">
      <alignment/>
      <protection/>
    </xf>
    <xf numFmtId="164" fontId="5" fillId="0" borderId="0" xfId="245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45" applyFont="1" applyFill="1" applyBorder="1" applyAlignment="1" applyProtection="1">
      <alignment horizontal="center" vertical="center" wrapText="1"/>
      <protection/>
    </xf>
    <xf numFmtId="0" fontId="7" fillId="0" borderId="20" xfId="245" applyFont="1" applyFill="1" applyBorder="1" applyAlignment="1" applyProtection="1">
      <alignment horizontal="center" vertical="center" wrapText="1"/>
      <protection/>
    </xf>
    <xf numFmtId="0" fontId="7" fillId="0" borderId="21" xfId="245" applyFont="1" applyFill="1" applyBorder="1" applyAlignment="1" applyProtection="1">
      <alignment horizontal="center" vertical="center" wrapText="1"/>
      <protection/>
    </xf>
    <xf numFmtId="0" fontId="8" fillId="0" borderId="0" xfId="245" applyFont="1" applyFill="1" applyProtection="1">
      <alignment/>
      <protection/>
    </xf>
    <xf numFmtId="49" fontId="0" fillId="0" borderId="22" xfId="24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0" fillId="0" borderId="0" xfId="245" applyFont="1" applyFill="1" applyProtection="1">
      <alignment/>
      <protection/>
    </xf>
    <xf numFmtId="49" fontId="0" fillId="0" borderId="24" xfId="245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49" fontId="7" fillId="0" borderId="24" xfId="245" applyNumberFormat="1" applyFont="1" applyFill="1" applyBorder="1" applyAlignment="1" applyProtection="1">
      <alignment horizontal="center" vertical="center" wrapText="1"/>
      <protection/>
    </xf>
    <xf numFmtId="0" fontId="7" fillId="0" borderId="25" xfId="245" applyFont="1" applyFill="1" applyBorder="1" applyAlignment="1" applyProtection="1">
      <alignment horizontal="left" vertical="center" wrapText="1"/>
      <protection/>
    </xf>
    <xf numFmtId="0" fontId="7" fillId="0" borderId="25" xfId="245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 indent="6"/>
      <protection/>
    </xf>
    <xf numFmtId="49" fontId="0" fillId="0" borderId="26" xfId="245" applyNumberFormat="1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49" fontId="7" fillId="0" borderId="19" xfId="245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wrapText="1"/>
      <protection/>
    </xf>
    <xf numFmtId="0" fontId="9" fillId="0" borderId="25" xfId="0" applyFont="1" applyBorder="1" applyAlignment="1" applyProtection="1">
      <alignment horizontal="left" wrapText="1"/>
      <protection/>
    </xf>
    <xf numFmtId="0" fontId="10" fillId="0" borderId="25" xfId="0" applyFont="1" applyBorder="1" applyAlignment="1" applyProtection="1">
      <alignment horizontal="left" vertical="center" wrapText="1" indent="7"/>
      <protection/>
    </xf>
    <xf numFmtId="0" fontId="10" fillId="0" borderId="27" xfId="0" applyFont="1" applyBorder="1" applyAlignment="1" applyProtection="1">
      <alignment horizontal="left" vertical="center" wrapText="1" indent="7"/>
      <protection/>
    </xf>
    <xf numFmtId="49" fontId="7" fillId="0" borderId="19" xfId="245" applyNumberFormat="1" applyFont="1" applyFill="1" applyBorder="1" applyAlignment="1" applyProtection="1">
      <alignment horizontal="center" vertical="center" wrapText="1"/>
      <protection/>
    </xf>
    <xf numFmtId="0" fontId="7" fillId="0" borderId="20" xfId="245" applyFont="1" applyFill="1" applyBorder="1" applyAlignment="1" applyProtection="1">
      <alignment horizontal="left" vertical="center" wrapText="1"/>
      <protection/>
    </xf>
    <xf numFmtId="0" fontId="7" fillId="0" borderId="20" xfId="245" applyFont="1" applyFill="1" applyBorder="1" applyAlignment="1" applyProtection="1">
      <alignment horizontal="center" vertical="center" wrapText="1"/>
      <protection/>
    </xf>
    <xf numFmtId="49" fontId="0" fillId="0" borderId="28" xfId="245" applyNumberFormat="1" applyFont="1" applyFill="1" applyBorder="1" applyAlignment="1" applyProtection="1">
      <alignment horizontal="center" vertical="center" wrapText="1"/>
      <protection/>
    </xf>
    <xf numFmtId="0" fontId="0" fillId="0" borderId="29" xfId="245" applyFont="1" applyFill="1" applyBorder="1" applyAlignment="1" applyProtection="1">
      <alignment horizontal="left" vertical="center" wrapText="1"/>
      <protection/>
    </xf>
    <xf numFmtId="0" fontId="0" fillId="0" borderId="29" xfId="245" applyFont="1" applyFill="1" applyBorder="1" applyAlignment="1" applyProtection="1">
      <alignment horizontal="center" vertical="center" wrapText="1"/>
      <protection/>
    </xf>
    <xf numFmtId="16" fontId="10" fillId="0" borderId="25" xfId="173" applyNumberFormat="1" applyFont="1" applyFill="1" applyBorder="1" applyAlignment="1">
      <alignment horizontal="left" vertical="center" indent="5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5" xfId="173" applyFont="1" applyFill="1" applyBorder="1" applyAlignment="1">
      <alignment horizontal="left" vertical="center" indent="5"/>
      <protection/>
    </xf>
    <xf numFmtId="0" fontId="9" fillId="0" borderId="25" xfId="173" applyFont="1" applyFill="1" applyBorder="1" applyAlignment="1">
      <alignment horizontal="left"/>
      <protection/>
    </xf>
    <xf numFmtId="0" fontId="10" fillId="0" borderId="25" xfId="173" applyFont="1" applyFill="1" applyBorder="1" applyAlignment="1">
      <alignment horizontal="left" indent="5"/>
      <protection/>
    </xf>
    <xf numFmtId="0" fontId="9" fillId="0" borderId="25" xfId="173" applyFont="1" applyFill="1" applyBorder="1" applyAlignment="1">
      <alignment horizontal="left" wrapText="1"/>
      <protection/>
    </xf>
    <xf numFmtId="49" fontId="0" fillId="0" borderId="30" xfId="245" applyNumberFormat="1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left" wrapText="1"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left" wrapText="1"/>
      <protection/>
    </xf>
    <xf numFmtId="0" fontId="9" fillId="0" borderId="29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7" fillId="0" borderId="20" xfId="245" applyFont="1" applyFill="1" applyBorder="1" applyAlignment="1" applyProtection="1">
      <alignment horizontal="left" vertical="center" wrapText="1"/>
      <protection/>
    </xf>
    <xf numFmtId="49" fontId="0" fillId="0" borderId="22" xfId="245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center" wrapText="1"/>
      <protection/>
    </xf>
    <xf numFmtId="49" fontId="0" fillId="0" borderId="24" xfId="245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245" applyNumberFormat="1" applyFont="1" applyFill="1" applyBorder="1" applyAlignment="1" applyProtection="1">
      <alignment horizontal="left" vertical="center" wrapText="1" indent="1"/>
      <protection/>
    </xf>
    <xf numFmtId="0" fontId="9" fillId="0" borderId="2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7" fillId="0" borderId="20" xfId="245" applyFont="1" applyFill="1" applyBorder="1" applyAlignment="1" applyProtection="1">
      <alignment horizontal="left" vertical="center" wrapText="1" indent="1"/>
      <protection/>
    </xf>
    <xf numFmtId="0" fontId="10" fillId="0" borderId="25" xfId="0" applyFont="1" applyBorder="1" applyAlignment="1" applyProtection="1">
      <alignment horizontal="left" wrapText="1" indent="5"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0" xfId="245" applyFill="1" applyAlignment="1" applyProtection="1">
      <alignment/>
      <protection/>
    </xf>
    <xf numFmtId="0" fontId="0" fillId="0" borderId="23" xfId="245" applyFont="1" applyFill="1" applyBorder="1" applyAlignment="1" applyProtection="1">
      <alignment horizontal="left" vertical="center" wrapText="1"/>
      <protection/>
    </xf>
    <xf numFmtId="0" fontId="0" fillId="0" borderId="23" xfId="245" applyFont="1" applyFill="1" applyBorder="1" applyAlignment="1" applyProtection="1">
      <alignment horizontal="center" vertical="center" wrapText="1"/>
      <protection/>
    </xf>
    <xf numFmtId="0" fontId="0" fillId="0" borderId="25" xfId="245" applyFont="1" applyFill="1" applyBorder="1" applyAlignment="1" applyProtection="1">
      <alignment horizontal="left" vertical="center" wrapText="1"/>
      <protection/>
    </xf>
    <xf numFmtId="0" fontId="0" fillId="0" borderId="25" xfId="245" applyFont="1" applyFill="1" applyBorder="1" applyAlignment="1" applyProtection="1">
      <alignment horizontal="center" vertical="center" wrapText="1"/>
      <protection/>
    </xf>
    <xf numFmtId="0" fontId="11" fillId="0" borderId="25" xfId="245" applyFont="1" applyFill="1" applyBorder="1" applyAlignment="1" applyProtection="1">
      <alignment horizontal="left" vertical="center" wrapText="1" indent="5"/>
      <protection/>
    </xf>
    <xf numFmtId="0" fontId="11" fillId="0" borderId="25" xfId="245" applyFont="1" applyFill="1" applyBorder="1" applyAlignment="1" applyProtection="1">
      <alignment horizontal="left" indent="5"/>
      <protection/>
    </xf>
    <xf numFmtId="0" fontId="11" fillId="0" borderId="25" xfId="245" applyFont="1" applyFill="1" applyBorder="1" applyAlignment="1" applyProtection="1">
      <alignment horizontal="center" vertical="center" wrapText="1"/>
      <protection/>
    </xf>
    <xf numFmtId="0" fontId="11" fillId="0" borderId="27" xfId="245" applyFont="1" applyFill="1" applyBorder="1" applyAlignment="1" applyProtection="1">
      <alignment horizontal="left" vertical="center" wrapText="1" indent="11"/>
      <protection/>
    </xf>
    <xf numFmtId="0" fontId="11" fillId="0" borderId="27" xfId="245" applyFont="1" applyFill="1" applyBorder="1" applyAlignment="1" applyProtection="1">
      <alignment horizontal="center" vertical="center" wrapText="1"/>
      <protection/>
    </xf>
    <xf numFmtId="49" fontId="7" fillId="0" borderId="19" xfId="24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45" applyFont="1" applyFill="1" applyBorder="1" applyAlignment="1" applyProtection="1">
      <alignment vertical="center" wrapText="1"/>
      <protection/>
    </xf>
    <xf numFmtId="49" fontId="0" fillId="0" borderId="30" xfId="245" applyNumberFormat="1" applyFont="1" applyFill="1" applyBorder="1" applyAlignment="1" applyProtection="1">
      <alignment horizontal="left" vertical="center" wrapText="1" indent="1"/>
      <protection/>
    </xf>
    <xf numFmtId="49" fontId="7" fillId="0" borderId="33" xfId="245" applyNumberFormat="1" applyFont="1" applyFill="1" applyBorder="1" applyAlignment="1" applyProtection="1">
      <alignment horizontal="center" vertical="center" wrapText="1"/>
      <protection/>
    </xf>
    <xf numFmtId="49" fontId="0" fillId="0" borderId="28" xfId="245" applyNumberFormat="1" applyFont="1" applyFill="1" applyBorder="1" applyAlignment="1" applyProtection="1">
      <alignment horizontal="left" vertical="center" wrapText="1" indent="1"/>
      <protection/>
    </xf>
    <xf numFmtId="0" fontId="0" fillId="0" borderId="29" xfId="245" applyFont="1" applyFill="1" applyBorder="1" applyAlignment="1" applyProtection="1">
      <alignment horizontal="left" vertical="center" wrapText="1"/>
      <protection/>
    </xf>
    <xf numFmtId="0" fontId="0" fillId="0" borderId="29" xfId="245" applyFont="1" applyFill="1" applyBorder="1" applyAlignment="1" applyProtection="1">
      <alignment horizontal="center" vertical="center" wrapText="1"/>
      <protection/>
    </xf>
    <xf numFmtId="0" fontId="0" fillId="0" borderId="25" xfId="245" applyFont="1" applyFill="1" applyBorder="1" applyAlignment="1" applyProtection="1">
      <alignment horizontal="left" vertical="center" wrapText="1"/>
      <protection/>
    </xf>
    <xf numFmtId="0" fontId="0" fillId="0" borderId="24" xfId="245" applyFont="1" applyFill="1" applyBorder="1" applyAlignment="1" applyProtection="1">
      <alignment horizontal="left" vertical="center" wrapText="1" indent="1"/>
      <protection/>
    </xf>
    <xf numFmtId="49" fontId="7" fillId="0" borderId="19" xfId="24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45" applyFont="1" applyFill="1" applyBorder="1" applyAlignment="1" applyProtection="1">
      <alignment horizontal="left" vertical="center" wrapText="1" indent="1"/>
      <protection/>
    </xf>
    <xf numFmtId="0" fontId="4" fillId="0" borderId="0" xfId="245" applyFont="1" applyFill="1" applyProtection="1">
      <alignment/>
      <protection/>
    </xf>
    <xf numFmtId="0" fontId="7" fillId="0" borderId="19" xfId="245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45" applyFont="1" applyFill="1" applyProtection="1">
      <alignment/>
      <protection/>
    </xf>
    <xf numFmtId="0" fontId="2" fillId="0" borderId="0" xfId="245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28" xfId="245" applyFont="1" applyFill="1" applyBorder="1" applyAlignment="1" applyProtection="1">
      <alignment horizontal="left" vertical="center" wrapText="1" indent="1"/>
      <protection/>
    </xf>
    <xf numFmtId="164" fontId="7" fillId="0" borderId="34" xfId="245" applyNumberFormat="1" applyFont="1" applyFill="1" applyBorder="1" applyAlignment="1" applyProtection="1">
      <alignment horizontal="right" vertical="center" wrapText="1" indent="1"/>
      <protection/>
    </xf>
    <xf numFmtId="0" fontId="7" fillId="0" borderId="35" xfId="245" applyFont="1" applyFill="1" applyBorder="1" applyAlignment="1" applyProtection="1">
      <alignment horizontal="left" vertical="center" wrapText="1" indent="1"/>
      <protection/>
    </xf>
    <xf numFmtId="164" fontId="7" fillId="0" borderId="36" xfId="245" applyNumberFormat="1" applyFont="1" applyFill="1" applyBorder="1" applyAlignment="1" applyProtection="1">
      <alignment horizontal="right" vertical="center" wrapText="1" indent="1"/>
      <protection/>
    </xf>
    <xf numFmtId="0" fontId="11" fillId="0" borderId="25" xfId="245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 applyProtection="1">
      <alignment textRotation="180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11" fillId="0" borderId="38" xfId="245" applyFont="1" applyFill="1" applyBorder="1" applyAlignment="1" applyProtection="1">
      <alignment horizontal="left" vertical="center" wrapText="1" indent="4"/>
      <protection/>
    </xf>
    <xf numFmtId="164" fontId="7" fillId="0" borderId="37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39" xfId="0" applyNumberFormat="1" applyFont="1" applyFill="1" applyBorder="1" applyAlignment="1" applyProtection="1">
      <alignment horizontal="right" vertical="center" wrapText="1"/>
      <protection/>
    </xf>
    <xf numFmtId="0" fontId="9" fillId="0" borderId="0" xfId="175" applyFont="1" applyAlignment="1">
      <alignment horizontal="center"/>
      <protection/>
    </xf>
    <xf numFmtId="0" fontId="9" fillId="0" borderId="0" xfId="175" applyFont="1">
      <alignment/>
      <protection/>
    </xf>
    <xf numFmtId="0" fontId="12" fillId="0" borderId="0" xfId="175" applyFont="1">
      <alignment/>
      <protection/>
    </xf>
    <xf numFmtId="0" fontId="12" fillId="0" borderId="0" xfId="175" applyFont="1" applyAlignment="1">
      <alignment horizontal="center" vertical="center"/>
      <protection/>
    </xf>
    <xf numFmtId="0" fontId="9" fillId="0" borderId="0" xfId="175" applyFont="1" applyFill="1">
      <alignment/>
      <protection/>
    </xf>
    <xf numFmtId="0" fontId="97" fillId="0" borderId="0" xfId="161" applyFont="1">
      <alignment/>
      <protection/>
    </xf>
    <xf numFmtId="0" fontId="45" fillId="0" borderId="0" xfId="161" applyFont="1">
      <alignment/>
      <protection/>
    </xf>
    <xf numFmtId="166" fontId="45" fillId="0" borderId="0" xfId="101" applyNumberFormat="1" applyFont="1" applyAlignment="1">
      <alignment/>
    </xf>
    <xf numFmtId="166" fontId="49" fillId="0" borderId="0" xfId="101" applyNumberFormat="1" applyFont="1" applyFill="1" applyBorder="1" applyAlignment="1">
      <alignment horizontal="right"/>
    </xf>
    <xf numFmtId="0" fontId="98" fillId="0" borderId="0" xfId="161" applyFont="1">
      <alignment/>
      <protection/>
    </xf>
    <xf numFmtId="0" fontId="45" fillId="0" borderId="0" xfId="161" applyFont="1" applyBorder="1">
      <alignment/>
      <protection/>
    </xf>
    <xf numFmtId="166" fontId="45" fillId="0" borderId="0" xfId="101" applyNumberFormat="1" applyFont="1" applyBorder="1" applyAlignment="1">
      <alignment/>
    </xf>
    <xf numFmtId="164" fontId="52" fillId="0" borderId="0" xfId="245" applyNumberFormat="1" applyFont="1" applyFill="1" applyBorder="1" applyAlignment="1" applyProtection="1">
      <alignment horizontal="centerContinuous" vertical="center"/>
      <protection/>
    </xf>
    <xf numFmtId="0" fontId="7" fillId="0" borderId="19" xfId="245" applyFont="1" applyFill="1" applyBorder="1" applyAlignment="1" applyProtection="1">
      <alignment horizontal="center" vertical="center" wrapText="1"/>
      <protection/>
    </xf>
    <xf numFmtId="0" fontId="7" fillId="0" borderId="21" xfId="245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164" fontId="12" fillId="0" borderId="20" xfId="242" applyNumberFormat="1" applyFont="1" applyBorder="1" applyAlignment="1">
      <alignment vertical="center"/>
      <protection/>
    </xf>
    <xf numFmtId="164" fontId="44" fillId="0" borderId="19" xfId="242" applyNumberFormat="1" applyFont="1" applyBorder="1" applyAlignment="1">
      <alignment vertical="center" wrapText="1"/>
      <protection/>
    </xf>
    <xf numFmtId="164" fontId="12" fillId="0" borderId="0" xfId="242" applyNumberFormat="1" applyFont="1" applyFill="1" applyBorder="1" applyAlignment="1">
      <alignment vertical="center"/>
      <protection/>
    </xf>
    <xf numFmtId="164" fontId="12" fillId="0" borderId="0" xfId="242" applyNumberFormat="1" applyFont="1" applyBorder="1" applyAlignment="1">
      <alignment horizontal="center" vertical="center" wrapText="1"/>
      <protection/>
    </xf>
    <xf numFmtId="164" fontId="9" fillId="0" borderId="0" xfId="242" applyNumberFormat="1" applyFont="1" applyBorder="1" applyAlignment="1">
      <alignment horizontal="center" vertical="center" wrapText="1"/>
      <protection/>
    </xf>
    <xf numFmtId="164" fontId="44" fillId="0" borderId="0" xfId="242" applyNumberFormat="1" applyFont="1" applyBorder="1" applyAlignment="1">
      <alignment vertical="center"/>
      <protection/>
    </xf>
    <xf numFmtId="164" fontId="12" fillId="0" borderId="0" xfId="242" applyNumberFormat="1" applyFont="1" applyBorder="1" applyAlignment="1">
      <alignment vertical="center" wrapText="1"/>
      <protection/>
    </xf>
    <xf numFmtId="164" fontId="9" fillId="0" borderId="40" xfId="242" applyNumberFormat="1" applyFont="1" applyBorder="1" applyAlignment="1">
      <alignment horizontal="center" vertical="center" wrapText="1"/>
      <protection/>
    </xf>
    <xf numFmtId="164" fontId="9" fillId="0" borderId="40" xfId="24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 wrapText="1"/>
    </xf>
    <xf numFmtId="164" fontId="48" fillId="0" borderId="0" xfId="242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41" applyNumberFormat="1" applyFont="1" applyFill="1" applyBorder="1" applyAlignment="1">
      <alignment horizontal="left" vertical="center"/>
      <protection/>
    </xf>
    <xf numFmtId="164" fontId="33" fillId="0" borderId="0" xfId="241" applyNumberFormat="1" applyFont="1" applyAlignment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164" fontId="9" fillId="0" borderId="0" xfId="241" applyNumberFormat="1" applyFont="1" applyFill="1" applyAlignment="1">
      <alignment vertical="center"/>
      <protection/>
    </xf>
    <xf numFmtId="164" fontId="9" fillId="0" borderId="0" xfId="241" applyNumberFormat="1" applyFont="1" applyFill="1" applyBorder="1" applyAlignment="1">
      <alignment vertical="center"/>
      <protection/>
    </xf>
    <xf numFmtId="3" fontId="59" fillId="0" borderId="41" xfId="240" applyNumberFormat="1" applyFont="1" applyFill="1" applyBorder="1" applyAlignment="1">
      <alignment horizontal="right" vertical="center"/>
      <protection/>
    </xf>
    <xf numFmtId="164" fontId="12" fillId="0" borderId="28" xfId="241" applyNumberFormat="1" applyFont="1" applyFill="1" applyBorder="1" applyAlignment="1">
      <alignment horizontal="center" vertical="center"/>
      <protection/>
    </xf>
    <xf numFmtId="164" fontId="12" fillId="0" borderId="29" xfId="241" applyNumberFormat="1" applyFont="1" applyFill="1" applyBorder="1" applyAlignment="1">
      <alignment horizontal="center" vertical="center" wrapText="1"/>
      <protection/>
    </xf>
    <xf numFmtId="164" fontId="12" fillId="0" borderId="42" xfId="241" applyNumberFormat="1" applyFont="1" applyFill="1" applyBorder="1" applyAlignment="1">
      <alignment horizontal="center" vertical="center"/>
      <protection/>
    </xf>
    <xf numFmtId="164" fontId="12" fillId="0" borderId="43" xfId="241" applyNumberFormat="1" applyFont="1" applyFill="1" applyBorder="1" applyAlignment="1">
      <alignment horizontal="center" vertical="center"/>
      <protection/>
    </xf>
    <xf numFmtId="164" fontId="12" fillId="0" borderId="19" xfId="241" applyNumberFormat="1" applyFont="1" applyFill="1" applyBorder="1" applyAlignment="1">
      <alignment horizontal="center" vertical="center" wrapText="1"/>
      <protection/>
    </xf>
    <xf numFmtId="164" fontId="9" fillId="0" borderId="44" xfId="241" applyNumberFormat="1" applyFont="1" applyFill="1" applyBorder="1" applyAlignment="1">
      <alignment vertical="center" wrapText="1"/>
      <protection/>
    </xf>
    <xf numFmtId="164" fontId="9" fillId="0" borderId="45" xfId="241" applyNumberFormat="1" applyFont="1" applyFill="1" applyBorder="1" applyAlignment="1">
      <alignment vertical="center" wrapText="1"/>
      <protection/>
    </xf>
    <xf numFmtId="164" fontId="9" fillId="0" borderId="46" xfId="241" applyNumberFormat="1" applyFont="1" applyFill="1" applyBorder="1" applyAlignment="1">
      <alignment vertical="center" wrapText="1"/>
      <protection/>
    </xf>
    <xf numFmtId="164" fontId="9" fillId="0" borderId="22" xfId="241" applyNumberFormat="1" applyFont="1" applyFill="1" applyBorder="1" applyAlignment="1">
      <alignment horizontal="left" vertical="center" wrapText="1"/>
      <protection/>
    </xf>
    <xf numFmtId="164" fontId="9" fillId="0" borderId="23" xfId="241" applyNumberFormat="1" applyFont="1" applyFill="1" applyBorder="1" applyAlignment="1">
      <alignment horizontal="right" vertical="center"/>
      <protection/>
    </xf>
    <xf numFmtId="164" fontId="9" fillId="0" borderId="47" xfId="241" applyNumberFormat="1" applyFont="1" applyFill="1" applyBorder="1" applyAlignment="1">
      <alignment horizontal="right" vertical="center"/>
      <protection/>
    </xf>
    <xf numFmtId="164" fontId="9" fillId="0" borderId="48" xfId="24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4" xfId="241" applyNumberFormat="1" applyFont="1" applyFill="1" applyBorder="1" applyAlignment="1">
      <alignment horizontal="left" vertical="center" wrapText="1"/>
      <protection/>
    </xf>
    <xf numFmtId="164" fontId="9" fillId="0" borderId="25" xfId="241" applyNumberFormat="1" applyFont="1" applyFill="1" applyBorder="1" applyAlignment="1">
      <alignment horizontal="right" vertical="center"/>
      <protection/>
    </xf>
    <xf numFmtId="164" fontId="9" fillId="0" borderId="49" xfId="241" applyNumberFormat="1" applyFont="1" applyFill="1" applyBorder="1" applyAlignment="1">
      <alignment horizontal="right" vertical="center"/>
      <protection/>
    </xf>
    <xf numFmtId="164" fontId="9" fillId="0" borderId="50" xfId="241" applyNumberFormat="1" applyFont="1" applyFill="1" applyBorder="1" applyAlignment="1">
      <alignment horizontal="right" vertical="center"/>
      <protection/>
    </xf>
    <xf numFmtId="164" fontId="9" fillId="0" borderId="35" xfId="241" applyNumberFormat="1" applyFont="1" applyFill="1" applyBorder="1" applyAlignment="1">
      <alignment horizontal="left" vertical="center" wrapText="1"/>
      <protection/>
    </xf>
    <xf numFmtId="164" fontId="9" fillId="0" borderId="32" xfId="241" applyNumberFormat="1" applyFont="1" applyFill="1" applyBorder="1" applyAlignment="1">
      <alignment horizontal="right" vertical="center"/>
      <protection/>
    </xf>
    <xf numFmtId="164" fontId="9" fillId="0" borderId="51" xfId="241" applyNumberFormat="1" applyFont="1" applyFill="1" applyBorder="1" applyAlignment="1">
      <alignment horizontal="right" vertical="center"/>
      <protection/>
    </xf>
    <xf numFmtId="164" fontId="9" fillId="0" borderId="52" xfId="241" applyNumberFormat="1" applyFont="1" applyFill="1" applyBorder="1" applyAlignment="1">
      <alignment horizontal="right" vertical="center"/>
      <protection/>
    </xf>
    <xf numFmtId="164" fontId="12" fillId="0" borderId="44" xfId="241" applyNumberFormat="1" applyFont="1" applyFill="1" applyBorder="1" applyAlignment="1">
      <alignment horizontal="center" vertical="center" wrapText="1"/>
      <protection/>
    </xf>
    <xf numFmtId="164" fontId="9" fillId="0" borderId="25" xfId="241" applyNumberFormat="1" applyFont="1" applyFill="1" applyBorder="1" applyAlignment="1">
      <alignment horizontal="right" vertical="center" wrapText="1"/>
      <protection/>
    </xf>
    <xf numFmtId="164" fontId="9" fillId="0" borderId="49" xfId="241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2" xfId="241" applyNumberFormat="1" applyFont="1" applyFill="1" applyBorder="1" applyAlignment="1">
      <alignment horizontal="right" vertical="center" wrapText="1"/>
      <protection/>
    </xf>
    <xf numFmtId="164" fontId="9" fillId="0" borderId="51" xfId="241" applyNumberFormat="1" applyFont="1" applyFill="1" applyBorder="1" applyAlignment="1">
      <alignment horizontal="right" vertical="center" wrapText="1"/>
      <protection/>
    </xf>
    <xf numFmtId="164" fontId="60" fillId="0" borderId="20" xfId="241" applyNumberFormat="1" applyFont="1" applyFill="1" applyBorder="1" applyAlignment="1">
      <alignment horizontal="right" vertical="center" wrapText="1"/>
      <protection/>
    </xf>
    <xf numFmtId="164" fontId="60" fillId="0" borderId="53" xfId="241" applyNumberFormat="1" applyFont="1" applyFill="1" applyBorder="1" applyAlignment="1">
      <alignment horizontal="right" vertical="center" wrapText="1"/>
      <protection/>
    </xf>
    <xf numFmtId="164" fontId="60" fillId="0" borderId="21" xfId="241" applyNumberFormat="1" applyFont="1" applyFill="1" applyBorder="1" applyAlignment="1">
      <alignment horizontal="right" vertical="center"/>
      <protection/>
    </xf>
    <xf numFmtId="164" fontId="42" fillId="0" borderId="0" xfId="241" applyNumberFormat="1" applyFont="1" applyFill="1" applyBorder="1" applyAlignment="1">
      <alignment horizontal="left" vertical="center" wrapText="1"/>
      <protection/>
    </xf>
    <xf numFmtId="164" fontId="42" fillId="0" borderId="0" xfId="241" applyNumberFormat="1" applyFont="1" applyFill="1" applyBorder="1" applyAlignment="1">
      <alignment horizontal="right" vertical="center" wrapText="1"/>
      <protection/>
    </xf>
    <xf numFmtId="164" fontId="42" fillId="0" borderId="0" xfId="241" applyNumberFormat="1" applyFont="1" applyAlignment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4" fontId="9" fillId="0" borderId="0" xfId="241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164" fontId="60" fillId="0" borderId="0" xfId="241" applyNumberFormat="1" applyFont="1" applyFill="1" applyBorder="1" applyAlignment="1">
      <alignment horizontal="right" vertical="center" wrapText="1"/>
      <protection/>
    </xf>
    <xf numFmtId="164" fontId="60" fillId="0" borderId="0" xfId="24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7" xfId="24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3" fillId="0" borderId="54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Border="1" applyAlignment="1">
      <alignment vertical="center" wrapText="1"/>
    </xf>
    <xf numFmtId="164" fontId="53" fillId="0" borderId="54" xfId="0" applyNumberFormat="1" applyFont="1" applyFill="1" applyBorder="1" applyAlignment="1" applyProtection="1">
      <alignment horizontal="right" vertical="center" wrapText="1"/>
      <protection/>
    </xf>
    <xf numFmtId="0" fontId="53" fillId="0" borderId="38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vertical="center" wrapText="1"/>
    </xf>
    <xf numFmtId="164" fontId="53" fillId="0" borderId="38" xfId="0" applyNumberFormat="1" applyFont="1" applyFill="1" applyBorder="1" applyAlignment="1" applyProtection="1">
      <alignment horizontal="right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52" fillId="0" borderId="38" xfId="0" applyFont="1" applyFill="1" applyBorder="1" applyAlignment="1" applyProtection="1">
      <alignment horizontal="center" vertical="center" wrapText="1"/>
      <protection/>
    </xf>
    <xf numFmtId="164" fontId="52" fillId="0" borderId="38" xfId="0" applyNumberFormat="1" applyFont="1" applyFill="1" applyBorder="1" applyAlignment="1" applyProtection="1">
      <alignment horizontal="right" vertical="center" wrapText="1"/>
      <protection/>
    </xf>
    <xf numFmtId="0" fontId="52" fillId="0" borderId="38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Fill="1" applyAlignment="1">
      <alignment vertical="center" wrapText="1"/>
    </xf>
    <xf numFmtId="0" fontId="10" fillId="0" borderId="38" xfId="0" applyFont="1" applyBorder="1" applyAlignment="1">
      <alignment horizontal="left" vertical="center" indent="2"/>
    </xf>
    <xf numFmtId="0" fontId="10" fillId="0" borderId="38" xfId="0" applyFont="1" applyBorder="1" applyAlignment="1">
      <alignment horizontal="center" vertical="center"/>
    </xf>
    <xf numFmtId="164" fontId="11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9" fillId="0" borderId="38" xfId="0" applyFont="1" applyBorder="1" applyAlignment="1">
      <alignment horizontal="left" vertical="center"/>
    </xf>
    <xf numFmtId="0" fontId="9" fillId="0" borderId="38" xfId="0" applyFont="1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52" fillId="0" borderId="37" xfId="0" applyFont="1" applyFill="1" applyBorder="1" applyAlignment="1" applyProtection="1">
      <alignment horizontal="center" vertical="center" wrapText="1"/>
      <protection/>
    </xf>
    <xf numFmtId="0" fontId="7" fillId="0" borderId="37" xfId="245" applyFont="1" applyFill="1" applyBorder="1" applyAlignment="1" applyProtection="1">
      <alignment horizontal="left" vertical="center" wrapText="1"/>
      <protection/>
    </xf>
    <xf numFmtId="164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8" xfId="245" applyFont="1" applyFill="1" applyBorder="1" applyAlignment="1" applyProtection="1">
      <alignment horizontal="left" vertical="center" wrapText="1"/>
      <protection/>
    </xf>
    <xf numFmtId="0" fontId="0" fillId="0" borderId="55" xfId="245" applyFont="1" applyFill="1" applyBorder="1" applyAlignment="1" applyProtection="1">
      <alignment horizontal="center" vertical="center" wrapText="1"/>
      <protection/>
    </xf>
    <xf numFmtId="164" fontId="0" fillId="0" borderId="38" xfId="245" applyNumberFormat="1" applyFont="1" applyFill="1" applyBorder="1" applyAlignment="1" applyProtection="1">
      <alignment horizontal="right" vertical="center" wrapText="1"/>
      <protection locked="0"/>
    </xf>
    <xf numFmtId="0" fontId="0" fillId="0" borderId="55" xfId="245" applyFont="1" applyFill="1" applyBorder="1" applyAlignment="1" applyProtection="1">
      <alignment horizontal="center" vertical="center" wrapText="1"/>
      <protection/>
    </xf>
    <xf numFmtId="0" fontId="7" fillId="0" borderId="52" xfId="245" applyFont="1" applyFill="1" applyBorder="1" applyAlignment="1" applyProtection="1">
      <alignment horizontal="center" vertical="center" wrapText="1"/>
      <protection/>
    </xf>
    <xf numFmtId="164" fontId="7" fillId="0" borderId="37" xfId="245" applyNumberFormat="1" applyFont="1" applyFill="1" applyBorder="1" applyAlignment="1" applyProtection="1">
      <alignment horizontal="right" vertical="center" wrapText="1"/>
      <protection/>
    </xf>
    <xf numFmtId="0" fontId="7" fillId="0" borderId="37" xfId="245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45" applyFont="1" applyFill="1" applyBorder="1" applyAlignment="1" applyProtection="1">
      <alignment horizontal="left" vertical="center" wrapText="1"/>
      <protection/>
    </xf>
    <xf numFmtId="0" fontId="7" fillId="0" borderId="0" xfId="245" applyFont="1" applyFill="1" applyBorder="1" applyAlignment="1" applyProtection="1">
      <alignment horizontal="center" vertical="center" wrapText="1"/>
      <protection/>
    </xf>
    <xf numFmtId="164" fontId="7" fillId="0" borderId="0" xfId="245" applyNumberFormat="1" applyFont="1" applyFill="1" applyBorder="1" applyAlignment="1" applyProtection="1">
      <alignment horizontal="right" vertical="center" wrapText="1" indent="1"/>
      <protection/>
    </xf>
    <xf numFmtId="164" fontId="52" fillId="0" borderId="41" xfId="245" applyNumberFormat="1" applyFont="1" applyFill="1" applyBorder="1" applyAlignment="1" applyProtection="1">
      <alignment vertical="center"/>
      <protection/>
    </xf>
    <xf numFmtId="0" fontId="7" fillId="0" borderId="56" xfId="245" applyFont="1" applyFill="1" applyBorder="1" applyAlignment="1" applyProtection="1">
      <alignment horizontal="center" vertical="center" wrapText="1"/>
      <protection/>
    </xf>
    <xf numFmtId="0" fontId="18" fillId="0" borderId="37" xfId="245" applyFont="1" applyFill="1" applyBorder="1" applyAlignment="1" applyProtection="1">
      <alignment horizontal="center" vertical="center" wrapText="1"/>
      <protection/>
    </xf>
    <xf numFmtId="49" fontId="0" fillId="0" borderId="57" xfId="245" applyNumberFormat="1" applyFont="1" applyFill="1" applyBorder="1" applyAlignment="1" applyProtection="1">
      <alignment horizontal="center" vertical="center" wrapText="1"/>
      <protection/>
    </xf>
    <xf numFmtId="0" fontId="0" fillId="0" borderId="57" xfId="245" applyFont="1" applyFill="1" applyBorder="1" applyAlignment="1" applyProtection="1">
      <alignment horizontal="left" vertical="center" wrapText="1" indent="1"/>
      <protection/>
    </xf>
    <xf numFmtId="0" fontId="0" fillId="0" borderId="57" xfId="245" applyFont="1" applyFill="1" applyBorder="1" applyAlignment="1" applyProtection="1">
      <alignment horizontal="center" vertical="center" wrapText="1"/>
      <protection/>
    </xf>
    <xf numFmtId="164" fontId="0" fillId="0" borderId="57" xfId="245" applyNumberFormat="1" applyFont="1" applyFill="1" applyBorder="1" applyAlignment="1" applyProtection="1">
      <alignment vertical="center" wrapText="1"/>
      <protection locked="0"/>
    </xf>
    <xf numFmtId="49" fontId="0" fillId="0" borderId="38" xfId="245" applyNumberFormat="1" applyFont="1" applyFill="1" applyBorder="1" applyAlignment="1" applyProtection="1">
      <alignment horizontal="center" vertical="center" wrapText="1"/>
      <protection/>
    </xf>
    <xf numFmtId="0" fontId="0" fillId="0" borderId="38" xfId="245" applyFont="1" applyFill="1" applyBorder="1" applyAlignment="1" applyProtection="1">
      <alignment horizontal="left" vertical="center" wrapText="1" indent="1"/>
      <protection/>
    </xf>
    <xf numFmtId="0" fontId="0" fillId="0" borderId="38" xfId="245" applyFont="1" applyFill="1" applyBorder="1" applyAlignment="1" applyProtection="1">
      <alignment horizontal="center" vertical="center" wrapText="1"/>
      <protection/>
    </xf>
    <xf numFmtId="164" fontId="0" fillId="0" borderId="38" xfId="245" applyNumberFormat="1" applyFont="1" applyFill="1" applyBorder="1" applyAlignment="1" applyProtection="1">
      <alignment vertical="center" wrapText="1"/>
      <protection locked="0"/>
    </xf>
    <xf numFmtId="49" fontId="7" fillId="0" borderId="38" xfId="245" applyNumberFormat="1" applyFont="1" applyFill="1" applyBorder="1" applyAlignment="1" applyProtection="1">
      <alignment horizontal="center" vertical="center" wrapText="1"/>
      <protection/>
    </xf>
    <xf numFmtId="0" fontId="7" fillId="0" borderId="38" xfId="245" applyFont="1" applyFill="1" applyBorder="1" applyAlignment="1" applyProtection="1">
      <alignment vertical="center" wrapText="1"/>
      <protection/>
    </xf>
    <xf numFmtId="0" fontId="7" fillId="0" borderId="38" xfId="245" applyFont="1" applyFill="1" applyBorder="1" applyAlignment="1" applyProtection="1">
      <alignment horizontal="center" vertical="center" wrapText="1"/>
      <protection/>
    </xf>
    <xf numFmtId="164" fontId="7" fillId="0" borderId="38" xfId="245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7" fillId="0" borderId="37" xfId="245" applyNumberFormat="1" applyFont="1" applyFill="1" applyBorder="1" applyAlignment="1" applyProtection="1">
      <alignment horizontal="center" vertical="center" wrapText="1"/>
      <protection/>
    </xf>
    <xf numFmtId="0" fontId="7" fillId="0" borderId="37" xfId="245" applyFont="1" applyFill="1" applyBorder="1" applyAlignment="1" applyProtection="1">
      <alignment horizontal="left" vertical="center" wrapText="1" indent="1"/>
      <protection/>
    </xf>
    <xf numFmtId="164" fontId="7" fillId="0" borderId="37" xfId="245" applyNumberFormat="1" applyFont="1" applyFill="1" applyBorder="1" applyAlignment="1" applyProtection="1">
      <alignment vertical="center" wrapText="1"/>
      <protection/>
    </xf>
    <xf numFmtId="0" fontId="7" fillId="0" borderId="38" xfId="245" applyFont="1" applyFill="1" applyBorder="1" applyAlignment="1" applyProtection="1">
      <alignment horizontal="left" vertical="center" wrapText="1" indent="1"/>
      <protection/>
    </xf>
    <xf numFmtId="0" fontId="7" fillId="0" borderId="58" xfId="245" applyFont="1" applyFill="1" applyBorder="1" applyAlignment="1" applyProtection="1">
      <alignment horizontal="center" vertical="center" wrapText="1"/>
      <protection/>
    </xf>
    <xf numFmtId="164" fontId="7" fillId="0" borderId="38" xfId="245" applyNumberFormat="1" applyFont="1" applyFill="1" applyBorder="1" applyAlignment="1" applyProtection="1">
      <alignment vertical="center" wrapText="1"/>
      <protection/>
    </xf>
    <xf numFmtId="0" fontId="7" fillId="0" borderId="59" xfId="245" applyFont="1" applyFill="1" applyBorder="1" applyAlignment="1" applyProtection="1">
      <alignment horizontal="center" vertical="center" wrapText="1"/>
      <protection/>
    </xf>
    <xf numFmtId="0" fontId="7" fillId="0" borderId="59" xfId="245" applyFont="1" applyFill="1" applyBorder="1" applyAlignment="1" applyProtection="1">
      <alignment horizontal="left" vertical="center" wrapText="1" indent="1"/>
      <protection/>
    </xf>
    <xf numFmtId="164" fontId="7" fillId="0" borderId="59" xfId="245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45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5" fillId="0" borderId="0" xfId="245" applyNumberFormat="1" applyFont="1" applyFill="1" applyBorder="1" applyAlignment="1" applyProtection="1">
      <alignment horizontal="left" vertical="center"/>
      <protection/>
    </xf>
    <xf numFmtId="0" fontId="2" fillId="0" borderId="0" xfId="247" applyFill="1" applyProtection="1">
      <alignment/>
      <protection locked="0"/>
    </xf>
    <xf numFmtId="0" fontId="2" fillId="0" borderId="0" xfId="247" applyFill="1" applyProtection="1">
      <alignment/>
      <protection/>
    </xf>
    <xf numFmtId="0" fontId="62" fillId="0" borderId="0" xfId="247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57" fillId="0" borderId="19" xfId="247" applyFont="1" applyFill="1" applyBorder="1" applyAlignment="1" applyProtection="1">
      <alignment horizontal="center" vertical="center" wrapText="1"/>
      <protection/>
    </xf>
    <xf numFmtId="0" fontId="57" fillId="0" borderId="20" xfId="247" applyFont="1" applyFill="1" applyBorder="1" applyAlignment="1" applyProtection="1">
      <alignment horizontal="center" vertical="center"/>
      <protection/>
    </xf>
    <xf numFmtId="0" fontId="57" fillId="0" borderId="21" xfId="247" applyFont="1" applyFill="1" applyBorder="1" applyAlignment="1" applyProtection="1">
      <alignment horizontal="center" vertical="center"/>
      <protection/>
    </xf>
    <xf numFmtId="0" fontId="8" fillId="0" borderId="30" xfId="247" applyFont="1" applyFill="1" applyBorder="1" applyAlignment="1" applyProtection="1">
      <alignment horizontal="left" vertical="center" indent="1"/>
      <protection/>
    </xf>
    <xf numFmtId="0" fontId="2" fillId="0" borderId="0" xfId="247" applyFill="1" applyAlignment="1" applyProtection="1">
      <alignment vertical="center"/>
      <protection/>
    </xf>
    <xf numFmtId="0" fontId="8" fillId="0" borderId="28" xfId="247" applyFont="1" applyFill="1" applyBorder="1" applyAlignment="1" applyProtection="1">
      <alignment horizontal="left" vertical="center" indent="1"/>
      <protection/>
    </xf>
    <xf numFmtId="0" fontId="8" fillId="0" borderId="29" xfId="247" applyFont="1" applyFill="1" applyBorder="1" applyAlignment="1" applyProtection="1">
      <alignment horizontal="left" vertical="center" indent="1"/>
      <protection/>
    </xf>
    <xf numFmtId="164" fontId="8" fillId="0" borderId="29" xfId="247" applyNumberFormat="1" applyFont="1" applyFill="1" applyBorder="1" applyAlignment="1" applyProtection="1">
      <alignment vertical="center"/>
      <protection locked="0"/>
    </xf>
    <xf numFmtId="164" fontId="8" fillId="0" borderId="34" xfId="247" applyNumberFormat="1" applyFont="1" applyFill="1" applyBorder="1" applyAlignment="1" applyProtection="1">
      <alignment vertical="center"/>
      <protection/>
    </xf>
    <xf numFmtId="0" fontId="2" fillId="0" borderId="0" xfId="247" applyFill="1" applyAlignment="1" applyProtection="1">
      <alignment vertical="center"/>
      <protection locked="0"/>
    </xf>
    <xf numFmtId="0" fontId="8" fillId="0" borderId="24" xfId="247" applyFont="1" applyFill="1" applyBorder="1" applyAlignment="1" applyProtection="1">
      <alignment horizontal="left" vertical="center" indent="1"/>
      <protection/>
    </xf>
    <xf numFmtId="0" fontId="8" fillId="0" borderId="25" xfId="247" applyFont="1" applyFill="1" applyBorder="1" applyAlignment="1" applyProtection="1">
      <alignment horizontal="left" vertical="center" wrapText="1" indent="1"/>
      <protection/>
    </xf>
    <xf numFmtId="164" fontId="8" fillId="0" borderId="25" xfId="247" applyNumberFormat="1" applyFont="1" applyFill="1" applyBorder="1" applyAlignment="1" applyProtection="1">
      <alignment vertical="center"/>
      <protection locked="0"/>
    </xf>
    <xf numFmtId="164" fontId="8" fillId="0" borderId="50" xfId="247" applyNumberFormat="1" applyFont="1" applyFill="1" applyBorder="1" applyAlignment="1" applyProtection="1">
      <alignment vertical="center"/>
      <protection/>
    </xf>
    <xf numFmtId="0" fontId="8" fillId="0" borderId="25" xfId="247" applyFont="1" applyFill="1" applyBorder="1" applyAlignment="1" applyProtection="1">
      <alignment horizontal="left" vertical="center" indent="1"/>
      <protection/>
    </xf>
    <xf numFmtId="0" fontId="8" fillId="0" borderId="26" xfId="247" applyFont="1" applyFill="1" applyBorder="1" applyAlignment="1" applyProtection="1">
      <alignment horizontal="left" vertical="center" indent="1"/>
      <protection/>
    </xf>
    <xf numFmtId="0" fontId="8" fillId="0" borderId="27" xfId="247" applyFont="1" applyFill="1" applyBorder="1" applyAlignment="1" applyProtection="1">
      <alignment horizontal="left" vertical="center" wrapText="1" indent="1"/>
      <protection/>
    </xf>
    <xf numFmtId="164" fontId="8" fillId="0" borderId="27" xfId="247" applyNumberFormat="1" applyFont="1" applyFill="1" applyBorder="1" applyAlignment="1" applyProtection="1">
      <alignment vertical="center"/>
      <protection locked="0"/>
    </xf>
    <xf numFmtId="0" fontId="8" fillId="0" borderId="19" xfId="247" applyFont="1" applyFill="1" applyBorder="1" applyAlignment="1" applyProtection="1">
      <alignment horizontal="left" vertical="center" indent="1"/>
      <protection/>
    </xf>
    <xf numFmtId="0" fontId="57" fillId="0" borderId="20" xfId="247" applyFont="1" applyFill="1" applyBorder="1" applyAlignment="1" applyProtection="1">
      <alignment horizontal="left" vertical="center" indent="1"/>
      <protection/>
    </xf>
    <xf numFmtId="164" fontId="18" fillId="0" borderId="20" xfId="247" applyNumberFormat="1" applyFont="1" applyFill="1" applyBorder="1" applyAlignment="1" applyProtection="1">
      <alignment vertical="center"/>
      <protection/>
    </xf>
    <xf numFmtId="164" fontId="18" fillId="0" borderId="21" xfId="247" applyNumberFormat="1" applyFont="1" applyFill="1" applyBorder="1" applyAlignment="1" applyProtection="1">
      <alignment vertical="center"/>
      <protection/>
    </xf>
    <xf numFmtId="0" fontId="8" fillId="0" borderId="35" xfId="247" applyFont="1" applyFill="1" applyBorder="1" applyAlignment="1" applyProtection="1">
      <alignment horizontal="left" vertical="center" indent="1"/>
      <protection/>
    </xf>
    <xf numFmtId="0" fontId="8" fillId="0" borderId="32" xfId="247" applyFont="1" applyFill="1" applyBorder="1" applyAlignment="1" applyProtection="1">
      <alignment horizontal="left" vertical="center" indent="1"/>
      <protection/>
    </xf>
    <xf numFmtId="164" fontId="8" fillId="0" borderId="32" xfId="247" applyNumberFormat="1" applyFont="1" applyFill="1" applyBorder="1" applyAlignment="1" applyProtection="1">
      <alignment vertical="center"/>
      <protection locked="0"/>
    </xf>
    <xf numFmtId="164" fontId="8" fillId="0" borderId="36" xfId="247" applyNumberFormat="1" applyFont="1" applyFill="1" applyBorder="1" applyAlignment="1" applyProtection="1">
      <alignment vertical="center"/>
      <protection/>
    </xf>
    <xf numFmtId="0" fontId="18" fillId="0" borderId="19" xfId="247" applyFont="1" applyFill="1" applyBorder="1" applyAlignment="1" applyProtection="1">
      <alignment horizontal="left" vertical="center" indent="1"/>
      <protection/>
    </xf>
    <xf numFmtId="0" fontId="18" fillId="0" borderId="60" xfId="247" applyFont="1" applyFill="1" applyBorder="1" applyAlignment="1" applyProtection="1">
      <alignment horizontal="left" vertical="center" indent="1"/>
      <protection/>
    </xf>
    <xf numFmtId="0" fontId="57" fillId="0" borderId="40" xfId="247" applyFont="1" applyFill="1" applyBorder="1" applyAlignment="1" applyProtection="1">
      <alignment horizontal="left" vertical="center" indent="1"/>
      <protection/>
    </xf>
    <xf numFmtId="164" fontId="18" fillId="0" borderId="40" xfId="247" applyNumberFormat="1" applyFont="1" applyFill="1" applyBorder="1" applyProtection="1">
      <alignment/>
      <protection/>
    </xf>
    <xf numFmtId="164" fontId="18" fillId="0" borderId="61" xfId="247" applyNumberFormat="1" applyFont="1" applyFill="1" applyBorder="1" applyProtection="1">
      <alignment/>
      <protection/>
    </xf>
    <xf numFmtId="0" fontId="0" fillId="0" borderId="0" xfId="247" applyFont="1" applyFill="1" applyProtection="1">
      <alignment/>
      <protection/>
    </xf>
    <xf numFmtId="0" fontId="52" fillId="0" borderId="0" xfId="247" applyFont="1" applyFill="1" applyProtection="1">
      <alignment/>
      <protection locked="0"/>
    </xf>
    <xf numFmtId="0" fontId="4" fillId="0" borderId="0" xfId="247" applyFont="1" applyFill="1" applyProtection="1">
      <alignment/>
      <protection locked="0"/>
    </xf>
    <xf numFmtId="0" fontId="97" fillId="0" borderId="0" xfId="210" applyFont="1">
      <alignment/>
      <protection/>
    </xf>
    <xf numFmtId="0" fontId="44" fillId="0" borderId="0" xfId="210" applyFont="1" applyAlignment="1">
      <alignment horizontal="center" wrapText="1"/>
      <protection/>
    </xf>
    <xf numFmtId="0" fontId="42" fillId="0" borderId="0" xfId="210" applyFont="1">
      <alignment/>
      <protection/>
    </xf>
    <xf numFmtId="0" fontId="99" fillId="0" borderId="0" xfId="210" applyFont="1" applyAlignment="1">
      <alignment horizontal="center" vertical="center" wrapText="1"/>
      <protection/>
    </xf>
    <xf numFmtId="0" fontId="44" fillId="0" borderId="32" xfId="210" applyFont="1" applyBorder="1" applyAlignment="1">
      <alignment horizontal="center"/>
      <protection/>
    </xf>
    <xf numFmtId="0" fontId="44" fillId="0" borderId="36" xfId="210" applyFont="1" applyBorder="1" applyAlignment="1">
      <alignment horizontal="center"/>
      <protection/>
    </xf>
    <xf numFmtId="0" fontId="100" fillId="0" borderId="0" xfId="210" applyFont="1">
      <alignment/>
      <protection/>
    </xf>
    <xf numFmtId="0" fontId="42" fillId="0" borderId="57" xfId="210" applyFont="1" applyBorder="1" applyAlignment="1">
      <alignment horizontal="center" vertical="center" wrapText="1"/>
      <protection/>
    </xf>
    <xf numFmtId="3" fontId="42" fillId="0" borderId="62" xfId="210" applyNumberFormat="1" applyFont="1" applyBorder="1" applyAlignment="1">
      <alignment horizontal="center" vertical="center"/>
      <protection/>
    </xf>
    <xf numFmtId="3" fontId="42" fillId="0" borderId="23" xfId="210" applyNumberFormat="1" applyFont="1" applyBorder="1" applyAlignment="1">
      <alignment horizontal="center" vertical="center"/>
      <protection/>
    </xf>
    <xf numFmtId="3" fontId="42" fillId="0" borderId="48" xfId="210" applyNumberFormat="1" applyFont="1" applyBorder="1" applyAlignment="1">
      <alignment horizontal="center" vertical="center"/>
      <protection/>
    </xf>
    <xf numFmtId="0" fontId="42" fillId="0" borderId="39" xfId="210" applyFont="1" applyBorder="1" applyAlignment="1">
      <alignment horizontal="center" vertical="center" wrapText="1"/>
      <protection/>
    </xf>
    <xf numFmtId="3" fontId="42" fillId="0" borderId="63" xfId="210" applyNumberFormat="1" applyFont="1" applyBorder="1" applyAlignment="1">
      <alignment horizontal="center" vertical="center"/>
      <protection/>
    </xf>
    <xf numFmtId="3" fontId="42" fillId="0" borderId="27" xfId="210" applyNumberFormat="1" applyFont="1" applyBorder="1" applyAlignment="1">
      <alignment horizontal="center" vertical="center"/>
      <protection/>
    </xf>
    <xf numFmtId="3" fontId="42" fillId="0" borderId="64" xfId="210" applyNumberFormat="1" applyFont="1" applyBorder="1" applyAlignment="1">
      <alignment horizontal="center" vertical="center"/>
      <protection/>
    </xf>
    <xf numFmtId="0" fontId="101" fillId="0" borderId="0" xfId="210" applyFont="1" applyAlignment="1">
      <alignment horizontal="center" vertical="center" wrapText="1"/>
      <protection/>
    </xf>
    <xf numFmtId="0" fontId="101" fillId="0" borderId="0" xfId="210" applyFont="1">
      <alignment/>
      <protection/>
    </xf>
    <xf numFmtId="3" fontId="44" fillId="0" borderId="52" xfId="210" applyNumberFormat="1" applyFont="1" applyBorder="1" applyAlignment="1">
      <alignment horizontal="center" vertical="center"/>
      <protection/>
    </xf>
    <xf numFmtId="0" fontId="44" fillId="55" borderId="37" xfId="210" applyFont="1" applyFill="1" applyBorder="1" applyAlignment="1">
      <alignment horizontal="center" vertical="center"/>
      <protection/>
    </xf>
    <xf numFmtId="3" fontId="44" fillId="0" borderId="20" xfId="210" applyNumberFormat="1" applyFont="1" applyBorder="1" applyAlignment="1">
      <alignment horizontal="center" vertical="center"/>
      <protection/>
    </xf>
    <xf numFmtId="3" fontId="44" fillId="0" borderId="21" xfId="210" applyNumberFormat="1" applyFont="1" applyBorder="1" applyAlignment="1">
      <alignment horizontal="center" vertical="center"/>
      <protection/>
    </xf>
    <xf numFmtId="0" fontId="99" fillId="0" borderId="0" xfId="210" applyFont="1" applyAlignment="1">
      <alignment horizontal="center" vertical="center"/>
      <protection/>
    </xf>
    <xf numFmtId="0" fontId="97" fillId="0" borderId="0" xfId="212" applyFont="1">
      <alignment/>
      <protection/>
    </xf>
    <xf numFmtId="0" fontId="97" fillId="0" borderId="0" xfId="212" applyFont="1" applyAlignment="1">
      <alignment horizontal="center"/>
      <protection/>
    </xf>
    <xf numFmtId="0" fontId="97" fillId="0" borderId="0" xfId="212" applyFont="1" applyFill="1" applyBorder="1" applyAlignment="1">
      <alignment horizontal="right"/>
      <protection/>
    </xf>
    <xf numFmtId="0" fontId="97" fillId="0" borderId="0" xfId="212" applyFont="1" applyAlignment="1">
      <alignment vertical="center"/>
      <protection/>
    </xf>
    <xf numFmtId="0" fontId="97" fillId="0" borderId="0" xfId="212" applyFont="1" applyBorder="1" applyAlignment="1">
      <alignment horizontal="center"/>
      <protection/>
    </xf>
    <xf numFmtId="0" fontId="97" fillId="0" borderId="0" xfId="212" applyFont="1" applyBorder="1">
      <alignment/>
      <protection/>
    </xf>
    <xf numFmtId="0" fontId="102" fillId="0" borderId="0" xfId="212" applyFont="1" applyFill="1" applyBorder="1" applyAlignment="1">
      <alignment horizontal="right"/>
      <protection/>
    </xf>
    <xf numFmtId="0" fontId="99" fillId="0" borderId="19" xfId="212" applyFont="1" applyBorder="1" applyAlignment="1">
      <alignment horizontal="center" vertical="center"/>
      <protection/>
    </xf>
    <xf numFmtId="0" fontId="99" fillId="0" borderId="20" xfId="212" applyFont="1" applyBorder="1" applyAlignment="1">
      <alignment horizontal="center" vertical="center"/>
      <protection/>
    </xf>
    <xf numFmtId="0" fontId="99" fillId="0" borderId="21" xfId="212" applyFont="1" applyFill="1" applyBorder="1" applyAlignment="1">
      <alignment horizontal="center" vertical="center" wrapText="1"/>
      <protection/>
    </xf>
    <xf numFmtId="0" fontId="97" fillId="0" borderId="0" xfId="212" applyFont="1" applyAlignment="1">
      <alignment horizontal="center" vertical="center"/>
      <protection/>
    </xf>
    <xf numFmtId="0" fontId="99" fillId="0" borderId="0" xfId="212" applyFont="1">
      <alignment/>
      <protection/>
    </xf>
    <xf numFmtId="0" fontId="97" fillId="0" borderId="0" xfId="212" applyFont="1" applyFill="1" applyBorder="1">
      <alignment/>
      <protection/>
    </xf>
    <xf numFmtId="3" fontId="97" fillId="0" borderId="0" xfId="212" applyNumberFormat="1" applyFont="1">
      <alignment/>
      <protection/>
    </xf>
    <xf numFmtId="0" fontId="103" fillId="0" borderId="65" xfId="212" applyFont="1" applyBorder="1" applyAlignment="1">
      <alignment/>
      <protection/>
    </xf>
    <xf numFmtId="0" fontId="103" fillId="0" borderId="0" xfId="212" applyFont="1" applyBorder="1" applyAlignment="1">
      <alignment/>
      <protection/>
    </xf>
    <xf numFmtId="0" fontId="97" fillId="0" borderId="0" xfId="212" applyFont="1" applyFill="1">
      <alignment/>
      <protection/>
    </xf>
    <xf numFmtId="0" fontId="0" fillId="0" borderId="0" xfId="0" applyFill="1" applyAlignment="1">
      <alignment horizontal="center" vertical="center" wrapText="1"/>
    </xf>
    <xf numFmtId="0" fontId="8" fillId="0" borderId="19" xfId="245" applyFont="1" applyFill="1" applyBorder="1" applyAlignment="1" applyProtection="1">
      <alignment horizontal="center" vertical="center" wrapText="1"/>
      <protection/>
    </xf>
    <xf numFmtId="0" fontId="8" fillId="0" borderId="20" xfId="245" applyFont="1" applyFill="1" applyBorder="1" applyAlignment="1" applyProtection="1">
      <alignment horizontal="center" vertical="center" wrapText="1"/>
      <protection/>
    </xf>
    <xf numFmtId="0" fontId="8" fillId="0" borderId="53" xfId="245" applyFont="1" applyFill="1" applyBorder="1" applyAlignment="1" applyProtection="1">
      <alignment horizontal="center" vertical="center" wrapText="1"/>
      <protection/>
    </xf>
    <xf numFmtId="0" fontId="8" fillId="0" borderId="21" xfId="245" applyFont="1" applyFill="1" applyBorder="1" applyAlignment="1" applyProtection="1">
      <alignment horizontal="center" vertical="center" wrapText="1"/>
      <protection/>
    </xf>
    <xf numFmtId="164" fontId="0" fillId="0" borderId="48" xfId="245" applyNumberFormat="1" applyFont="1" applyFill="1" applyBorder="1" applyAlignment="1" applyProtection="1">
      <alignment vertical="center" wrapText="1"/>
      <protection locked="0"/>
    </xf>
    <xf numFmtId="0" fontId="0" fillId="0" borderId="25" xfId="245" applyFont="1" applyFill="1" applyBorder="1" applyAlignment="1" applyProtection="1">
      <alignment horizontal="left" vertical="center" wrapText="1" indent="1"/>
      <protection/>
    </xf>
    <xf numFmtId="164" fontId="0" fillId="0" borderId="25" xfId="245" applyNumberFormat="1" applyFont="1" applyFill="1" applyBorder="1" applyAlignment="1" applyProtection="1">
      <alignment vertical="center" wrapText="1"/>
      <protection locked="0"/>
    </xf>
    <xf numFmtId="164" fontId="0" fillId="0" borderId="50" xfId="245" applyNumberFormat="1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/>
    </xf>
    <xf numFmtId="164" fontId="0" fillId="0" borderId="25" xfId="245" applyNumberFormat="1" applyFont="1" applyFill="1" applyBorder="1" applyAlignment="1" applyProtection="1">
      <alignment vertical="center" wrapText="1"/>
      <protection/>
    </xf>
    <xf numFmtId="164" fontId="0" fillId="0" borderId="50" xfId="245" applyNumberFormat="1" applyFont="1" applyFill="1" applyBorder="1" applyAlignment="1" applyProtection="1">
      <alignment vertical="center" wrapText="1"/>
      <protection/>
    </xf>
    <xf numFmtId="164" fontId="0" fillId="0" borderId="64" xfId="245" applyNumberFormat="1" applyFont="1" applyFill="1" applyBorder="1" applyAlignment="1" applyProtection="1">
      <alignment vertical="center" wrapText="1"/>
      <protection locked="0"/>
    </xf>
    <xf numFmtId="164" fontId="7" fillId="0" borderId="20" xfId="245" applyNumberFormat="1" applyFont="1" applyFill="1" applyBorder="1" applyAlignment="1" applyProtection="1">
      <alignment vertical="center" wrapText="1"/>
      <protection/>
    </xf>
    <xf numFmtId="164" fontId="7" fillId="0" borderId="21" xfId="245" applyNumberFormat="1" applyFont="1" applyFill="1" applyBorder="1" applyAlignment="1" applyProtection="1">
      <alignment vertical="center" wrapText="1"/>
      <protection/>
    </xf>
    <xf numFmtId="0" fontId="4" fillId="0" borderId="0" xfId="245" applyFont="1" applyFill="1" applyBorder="1" applyAlignment="1" applyProtection="1">
      <alignment horizontal="center" vertical="center" wrapText="1"/>
      <protection/>
    </xf>
    <xf numFmtId="0" fontId="4" fillId="0" borderId="0" xfId="245" applyFont="1" applyFill="1" applyBorder="1" applyAlignment="1" applyProtection="1">
      <alignment vertical="center" wrapText="1"/>
      <protection/>
    </xf>
    <xf numFmtId="164" fontId="4" fillId="0" borderId="0" xfId="24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45" applyFont="1" applyFill="1" applyBorder="1" applyAlignment="1" applyProtection="1">
      <alignment horizontal="right" vertical="center" wrapText="1" indent="1"/>
      <protection/>
    </xf>
    <xf numFmtId="164" fontId="8" fillId="0" borderId="0" xfId="24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45" applyFont="1" applyFill="1" applyBorder="1" applyProtection="1">
      <alignment/>
      <protection/>
    </xf>
    <xf numFmtId="0" fontId="0" fillId="0" borderId="25" xfId="245" applyFont="1" applyFill="1" applyBorder="1" applyAlignment="1" applyProtection="1">
      <alignment vertical="center" wrapText="1"/>
      <protection/>
    </xf>
    <xf numFmtId="0" fontId="0" fillId="0" borderId="25" xfId="245" applyFont="1" applyFill="1" applyBorder="1" applyAlignment="1" applyProtection="1">
      <alignment vertical="center" wrapText="1"/>
      <protection/>
    </xf>
    <xf numFmtId="0" fontId="0" fillId="0" borderId="25" xfId="245" applyFont="1" applyFill="1" applyBorder="1" applyAlignment="1" applyProtection="1">
      <alignment horizontal="left" vertical="center" wrapText="1" indent="1"/>
      <protection/>
    </xf>
    <xf numFmtId="164" fontId="0" fillId="0" borderId="25" xfId="245" applyNumberFormat="1" applyFont="1" applyFill="1" applyBorder="1" applyAlignment="1" applyProtection="1">
      <alignment vertical="center" wrapText="1"/>
      <protection/>
    </xf>
    <xf numFmtId="164" fontId="0" fillId="0" borderId="50" xfId="245" applyNumberFormat="1" applyFont="1" applyFill="1" applyBorder="1" applyAlignment="1" applyProtection="1">
      <alignment vertical="center" wrapText="1"/>
      <protection/>
    </xf>
    <xf numFmtId="0" fontId="0" fillId="0" borderId="26" xfId="245" applyFont="1" applyFill="1" applyBorder="1" applyAlignment="1" applyProtection="1">
      <alignment horizontal="left" vertical="center" wrapText="1" indent="1"/>
      <protection/>
    </xf>
    <xf numFmtId="0" fontId="0" fillId="0" borderId="27" xfId="245" applyFont="1" applyFill="1" applyBorder="1" applyAlignment="1" applyProtection="1">
      <alignment horizontal="left" vertical="center" wrapText="1" indent="1"/>
      <protection/>
    </xf>
    <xf numFmtId="164" fontId="9" fillId="0" borderId="27" xfId="0" applyNumberFormat="1" applyFont="1" applyBorder="1" applyAlignment="1" applyProtection="1" quotePrefix="1">
      <alignment vertical="center" wrapText="1"/>
      <protection locked="0"/>
    </xf>
    <xf numFmtId="164" fontId="9" fillId="0" borderId="64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21" xfId="0" applyNumberFormat="1" applyFont="1" applyBorder="1" applyAlignment="1" applyProtection="1" quotePrefix="1">
      <alignment vertical="center" wrapText="1"/>
      <protection/>
    </xf>
    <xf numFmtId="0" fontId="46" fillId="0" borderId="0" xfId="246" applyFont="1" applyFill="1" applyBorder="1" applyAlignment="1">
      <alignment horizontal="center" vertical="center" wrapText="1"/>
      <protection/>
    </xf>
    <xf numFmtId="0" fontId="33" fillId="0" borderId="0" xfId="246" applyFont="1" applyFill="1" applyBorder="1" applyAlignment="1">
      <alignment horizontal="center" vertical="center" wrapText="1"/>
      <protection/>
    </xf>
    <xf numFmtId="0" fontId="48" fillId="0" borderId="0" xfId="246" applyFont="1" applyFill="1" applyBorder="1" applyAlignment="1">
      <alignment horizontal="right" vertical="center" wrapText="1"/>
      <protection/>
    </xf>
    <xf numFmtId="0" fontId="11" fillId="0" borderId="38" xfId="245" applyFont="1" applyFill="1" applyBorder="1" applyAlignment="1" applyProtection="1">
      <alignment horizontal="left" vertical="center" wrapText="1" indent="1"/>
      <protection/>
    </xf>
    <xf numFmtId="0" fontId="11" fillId="0" borderId="55" xfId="245" applyFont="1" applyFill="1" applyBorder="1" applyAlignment="1" applyProtection="1">
      <alignment horizontal="center" vertical="center" wrapText="1"/>
      <protection/>
    </xf>
    <xf numFmtId="164" fontId="11" fillId="0" borderId="38" xfId="245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245" applyNumberFormat="1" applyFont="1" applyFill="1" applyAlignment="1" applyProtection="1">
      <alignment horizontal="right" vertical="center" indent="1"/>
      <protection/>
    </xf>
    <xf numFmtId="164" fontId="11" fillId="0" borderId="50" xfId="245" applyNumberFormat="1" applyFont="1" applyFill="1" applyBorder="1" applyAlignment="1" applyProtection="1">
      <alignment vertical="center" wrapText="1"/>
      <protection locked="0"/>
    </xf>
    <xf numFmtId="164" fontId="0" fillId="0" borderId="34" xfId="245" applyNumberFormat="1" applyFont="1" applyFill="1" applyBorder="1" applyAlignment="1" applyProtection="1">
      <alignment vertical="center" wrapText="1"/>
      <protection/>
    </xf>
    <xf numFmtId="164" fontId="0" fillId="0" borderId="64" xfId="245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0" fillId="0" borderId="34" xfId="245" applyNumberFormat="1" applyFont="1" applyFill="1" applyBorder="1" applyAlignment="1" applyProtection="1">
      <alignment vertical="center" wrapText="1"/>
      <protection locked="0"/>
    </xf>
    <xf numFmtId="164" fontId="0" fillId="0" borderId="50" xfId="245" applyNumberFormat="1" applyFont="1" applyFill="1" applyBorder="1" applyAlignment="1" applyProtection="1">
      <alignment vertical="center" wrapText="1"/>
      <protection locked="0"/>
    </xf>
    <xf numFmtId="164" fontId="7" fillId="0" borderId="21" xfId="245" applyNumberFormat="1" applyFont="1" applyFill="1" applyBorder="1" applyAlignment="1" applyProtection="1">
      <alignment vertical="center" wrapText="1"/>
      <protection locked="0"/>
    </xf>
    <xf numFmtId="164" fontId="0" fillId="0" borderId="48" xfId="245" applyNumberFormat="1" applyFont="1" applyFill="1" applyBorder="1" applyAlignment="1" applyProtection="1">
      <alignment vertical="center" wrapText="1"/>
      <protection locked="0"/>
    </xf>
    <xf numFmtId="164" fontId="7" fillId="0" borderId="21" xfId="245" applyNumberFormat="1" applyFont="1" applyFill="1" applyBorder="1" applyAlignment="1" applyProtection="1">
      <alignment vertical="center" wrapText="1"/>
      <protection/>
    </xf>
    <xf numFmtId="164" fontId="0" fillId="0" borderId="48" xfId="245" applyNumberFormat="1" applyFont="1" applyFill="1" applyBorder="1" applyAlignment="1" applyProtection="1">
      <alignment vertical="center" wrapText="1"/>
      <protection/>
    </xf>
    <xf numFmtId="164" fontId="7" fillId="0" borderId="66" xfId="245" applyNumberFormat="1" applyFont="1" applyFill="1" applyBorder="1" applyAlignment="1" applyProtection="1">
      <alignment vertical="center" wrapText="1"/>
      <protection/>
    </xf>
    <xf numFmtId="164" fontId="0" fillId="0" borderId="34" xfId="245" applyNumberFormat="1" applyFont="1" applyFill="1" applyBorder="1" applyAlignment="1" applyProtection="1">
      <alignment vertical="center" wrapText="1"/>
      <protection/>
    </xf>
    <xf numFmtId="164" fontId="12" fillId="0" borderId="0" xfId="241" applyNumberFormat="1" applyFont="1" applyFill="1" applyBorder="1" applyAlignment="1">
      <alignment horizontal="right" vertical="center" wrapText="1"/>
      <protection/>
    </xf>
    <xf numFmtId="164" fontId="60" fillId="0" borderId="19" xfId="241" applyNumberFormat="1" applyFont="1" applyFill="1" applyBorder="1" applyAlignment="1">
      <alignment vertical="center" wrapText="1"/>
      <protection/>
    </xf>
    <xf numFmtId="164" fontId="52" fillId="0" borderId="0" xfId="245" applyNumberFormat="1" applyFont="1" applyFill="1" applyBorder="1" applyAlignment="1" applyProtection="1">
      <alignment horizontal="center" vertical="center" wrapText="1"/>
      <protection/>
    </xf>
    <xf numFmtId="0" fontId="99" fillId="0" borderId="0" xfId="214" applyFont="1">
      <alignment/>
      <protection/>
    </xf>
    <xf numFmtId="0" fontId="97" fillId="0" borderId="0" xfId="214" applyFont="1">
      <alignment/>
      <protection/>
    </xf>
    <xf numFmtId="0" fontId="97" fillId="0" borderId="67" xfId="214" applyFont="1" applyBorder="1" applyAlignment="1">
      <alignment horizontal="center" vertical="center"/>
      <protection/>
    </xf>
    <xf numFmtId="164" fontId="45" fillId="0" borderId="48" xfId="101" applyNumberFormat="1" applyFont="1" applyBorder="1" applyAlignment="1">
      <alignment horizontal="right" vertical="center"/>
    </xf>
    <xf numFmtId="0" fontId="97" fillId="0" borderId="68" xfId="214" applyFont="1" applyBorder="1" applyAlignment="1">
      <alignment horizontal="center" vertical="center"/>
      <protection/>
    </xf>
    <xf numFmtId="164" fontId="45" fillId="0" borderId="50" xfId="101" applyNumberFormat="1" applyFont="1" applyBorder="1" applyAlignment="1">
      <alignment horizontal="right" vertical="center"/>
    </xf>
    <xf numFmtId="0" fontId="1" fillId="0" borderId="0" xfId="216">
      <alignment/>
      <protection/>
    </xf>
    <xf numFmtId="166" fontId="52" fillId="0" borderId="0" xfId="97" applyNumberFormat="1" applyFont="1" applyFill="1" applyBorder="1" applyAlignment="1" applyProtection="1">
      <alignment horizontal="centerContinuous" vertical="center"/>
      <protection/>
    </xf>
    <xf numFmtId="0" fontId="1" fillId="0" borderId="0" xfId="216" applyAlignment="1">
      <alignment vertical="center"/>
      <protection/>
    </xf>
    <xf numFmtId="0" fontId="18" fillId="0" borderId="0" xfId="245" applyFont="1" applyFill="1" applyBorder="1" applyAlignment="1" applyProtection="1">
      <alignment horizontal="center" vertical="center" wrapText="1"/>
      <protection/>
    </xf>
    <xf numFmtId="0" fontId="1" fillId="0" borderId="0" xfId="216" applyAlignment="1">
      <alignment horizontal="center"/>
      <protection/>
    </xf>
    <xf numFmtId="0" fontId="1" fillId="0" borderId="0" xfId="216" applyFont="1" applyAlignment="1">
      <alignment horizontal="justify" vertical="center"/>
      <protection/>
    </xf>
    <xf numFmtId="166" fontId="1" fillId="0" borderId="0" xfId="216" applyNumberFormat="1">
      <alignment/>
      <protection/>
    </xf>
    <xf numFmtId="166" fontId="0" fillId="0" borderId="0" xfId="97" applyNumberFormat="1" applyFont="1" applyAlignment="1">
      <alignment/>
    </xf>
    <xf numFmtId="0" fontId="45" fillId="0" borderId="25" xfId="216" applyFont="1" applyFill="1" applyBorder="1" applyAlignment="1">
      <alignment wrapText="1"/>
      <protection/>
    </xf>
    <xf numFmtId="166" fontId="45" fillId="0" borderId="25" xfId="97" applyNumberFormat="1" applyFont="1" applyFill="1" applyBorder="1" applyAlignment="1">
      <alignment horizontal="center" vertical="center"/>
    </xf>
    <xf numFmtId="0" fontId="45" fillId="0" borderId="25" xfId="216" applyFont="1" applyBorder="1" applyAlignment="1">
      <alignment wrapText="1"/>
      <protection/>
    </xf>
    <xf numFmtId="166" fontId="45" fillId="0" borderId="25" xfId="97" applyNumberFormat="1" applyFont="1" applyBorder="1" applyAlignment="1">
      <alignment vertical="center"/>
    </xf>
    <xf numFmtId="0" fontId="45" fillId="0" borderId="23" xfId="216" applyFont="1" applyFill="1" applyBorder="1" applyAlignment="1">
      <alignment wrapText="1"/>
      <protection/>
    </xf>
    <xf numFmtId="166" fontId="45" fillId="0" borderId="23" xfId="97" applyNumberFormat="1" applyFont="1" applyFill="1" applyBorder="1" applyAlignment="1">
      <alignment horizontal="center" vertical="center"/>
    </xf>
    <xf numFmtId="166" fontId="53" fillId="0" borderId="48" xfId="97" applyNumberFormat="1" applyFont="1" applyFill="1" applyBorder="1" applyAlignment="1" applyProtection="1">
      <alignment vertical="center"/>
      <protection locked="0"/>
    </xf>
    <xf numFmtId="166" fontId="53" fillId="0" borderId="50" xfId="97" applyNumberFormat="1" applyFont="1" applyFill="1" applyBorder="1" applyAlignment="1" applyProtection="1">
      <alignment vertical="center"/>
      <protection locked="0"/>
    </xf>
    <xf numFmtId="166" fontId="58" fillId="0" borderId="0" xfId="97" applyNumberFormat="1" applyFont="1" applyFill="1" applyBorder="1" applyAlignment="1" applyProtection="1">
      <alignment horizontal="right"/>
      <protection/>
    </xf>
    <xf numFmtId="0" fontId="9" fillId="0" borderId="0" xfId="244" applyFont="1">
      <alignment/>
      <protection/>
    </xf>
    <xf numFmtId="0" fontId="9" fillId="0" borderId="0" xfId="244" applyFont="1" applyAlignment="1">
      <alignment vertical="center"/>
      <protection/>
    </xf>
    <xf numFmtId="3" fontId="12" fillId="0" borderId="0" xfId="244" applyNumberFormat="1" applyFont="1" applyFill="1" applyBorder="1" applyAlignment="1">
      <alignment vertical="center"/>
      <protection/>
    </xf>
    <xf numFmtId="0" fontId="12" fillId="0" borderId="0" xfId="244" applyFont="1" applyFill="1" applyAlignment="1">
      <alignment vertical="center"/>
      <protection/>
    </xf>
    <xf numFmtId="0" fontId="9" fillId="0" borderId="0" xfId="244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44" applyFont="1" applyFill="1" applyAlignment="1">
      <alignment horizontal="center" vertical="top" wrapText="1"/>
      <protection/>
    </xf>
    <xf numFmtId="0" fontId="9" fillId="0" borderId="0" xfId="244" applyFont="1" applyFill="1" applyAlignment="1">
      <alignment vertical="center"/>
      <protection/>
    </xf>
    <xf numFmtId="0" fontId="12" fillId="0" borderId="0" xfId="244" applyFont="1" applyFill="1" applyBorder="1" applyAlignment="1">
      <alignment vertical="center"/>
      <protection/>
    </xf>
    <xf numFmtId="0" fontId="44" fillId="0" borderId="19" xfId="244" applyFont="1" applyFill="1" applyBorder="1" applyAlignment="1">
      <alignment horizontal="center" vertical="center" wrapText="1"/>
      <protection/>
    </xf>
    <xf numFmtId="0" fontId="44" fillId="0" borderId="20" xfId="244" applyFont="1" applyFill="1" applyBorder="1" applyAlignment="1">
      <alignment horizontal="center" vertical="center" wrapText="1"/>
      <protection/>
    </xf>
    <xf numFmtId="0" fontId="44" fillId="0" borderId="21" xfId="244" applyFont="1" applyFill="1" applyBorder="1" applyAlignment="1">
      <alignment horizontal="center" vertical="center" wrapText="1"/>
      <protection/>
    </xf>
    <xf numFmtId="0" fontId="42" fillId="0" borderId="24" xfId="244" applyFont="1" applyFill="1" applyBorder="1" applyAlignment="1">
      <alignment horizontal="center"/>
      <protection/>
    </xf>
    <xf numFmtId="14" fontId="53" fillId="0" borderId="25" xfId="0" applyNumberFormat="1" applyFont="1" applyFill="1" applyBorder="1" applyAlignment="1">
      <alignment/>
    </xf>
    <xf numFmtId="3" fontId="42" fillId="0" borderId="50" xfId="244" applyNumberFormat="1" applyFont="1" applyFill="1" applyBorder="1" applyAlignment="1">
      <alignment horizontal="right"/>
      <protection/>
    </xf>
    <xf numFmtId="14" fontId="53" fillId="0" borderId="27" xfId="0" applyNumberFormat="1" applyFont="1" applyFill="1" applyBorder="1" applyAlignment="1">
      <alignment/>
    </xf>
    <xf numFmtId="3" fontId="42" fillId="0" borderId="64" xfId="244" applyNumberFormat="1" applyFont="1" applyFill="1" applyBorder="1" applyAlignment="1">
      <alignment horizontal="right"/>
      <protection/>
    </xf>
    <xf numFmtId="0" fontId="44" fillId="0" borderId="19" xfId="244" applyFont="1" applyFill="1" applyBorder="1" applyAlignment="1">
      <alignment horizontal="center"/>
      <protection/>
    </xf>
    <xf numFmtId="0" fontId="44" fillId="0" borderId="20" xfId="244" applyFont="1" applyFill="1" applyBorder="1" applyAlignment="1">
      <alignment horizontal="left"/>
      <protection/>
    </xf>
    <xf numFmtId="3" fontId="44" fillId="0" borderId="21" xfId="244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2" fillId="0" borderId="57" xfId="210" applyFont="1" applyBorder="1" applyAlignment="1">
      <alignment horizontal="left" vertical="center" wrapText="1"/>
      <protection/>
    </xf>
    <xf numFmtId="0" fontId="44" fillId="0" borderId="37" xfId="210" applyFont="1" applyBorder="1" applyAlignment="1">
      <alignment horizontal="left" vertical="center"/>
      <protection/>
    </xf>
    <xf numFmtId="0" fontId="100" fillId="0" borderId="0" xfId="214" applyFont="1" applyAlignment="1">
      <alignment horizontal="right"/>
      <protection/>
    </xf>
    <xf numFmtId="0" fontId="9" fillId="0" borderId="0" xfId="244" applyFont="1" applyAlignment="1">
      <alignment horizontal="center"/>
      <protection/>
    </xf>
    <xf numFmtId="0" fontId="12" fillId="0" borderId="0" xfId="244" applyFont="1" applyAlignment="1">
      <alignment horizontal="center" vertical="center" wrapText="1"/>
      <protection/>
    </xf>
    <xf numFmtId="0" fontId="46" fillId="0" borderId="19" xfId="244" applyFont="1" applyBorder="1" applyAlignment="1">
      <alignment horizontal="center" vertical="center" wrapText="1"/>
      <protection/>
    </xf>
    <xf numFmtId="0" fontId="46" fillId="0" borderId="20" xfId="244" applyFont="1" applyBorder="1" applyAlignment="1">
      <alignment horizontal="center" vertical="center" wrapText="1"/>
      <protection/>
    </xf>
    <xf numFmtId="0" fontId="46" fillId="0" borderId="21" xfId="244" applyFont="1" applyBorder="1" applyAlignment="1">
      <alignment horizontal="center" vertical="center" wrapText="1"/>
      <protection/>
    </xf>
    <xf numFmtId="0" fontId="44" fillId="0" borderId="19" xfId="161" applyFont="1" applyBorder="1" applyAlignment="1">
      <alignment horizontal="center" vertical="center" wrapText="1"/>
      <protection/>
    </xf>
    <xf numFmtId="166" fontId="44" fillId="0" borderId="21" xfId="101" applyNumberFormat="1" applyFont="1" applyBorder="1" applyAlignment="1">
      <alignment horizontal="center" vertical="center" wrapText="1"/>
    </xf>
    <xf numFmtId="3" fontId="97" fillId="0" borderId="0" xfId="161" applyNumberFormat="1" applyFont="1">
      <alignment/>
      <protection/>
    </xf>
    <xf numFmtId="3" fontId="98" fillId="0" borderId="0" xfId="161" applyNumberFormat="1" applyFont="1">
      <alignment/>
      <protection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vertical="center" wrapText="1"/>
    </xf>
    <xf numFmtId="164" fontId="9" fillId="0" borderId="50" xfId="0" applyNumberFormat="1" applyFont="1" applyFill="1" applyBorder="1" applyAlignment="1">
      <alignment vertical="center" wrapText="1"/>
    </xf>
    <xf numFmtId="164" fontId="9" fillId="0" borderId="64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12" fillId="0" borderId="21" xfId="0" applyNumberFormat="1" applyFont="1" applyFill="1" applyBorder="1" applyAlignment="1">
      <alignment vertical="center" wrapText="1"/>
    </xf>
    <xf numFmtId="0" fontId="42" fillId="0" borderId="22" xfId="161" applyFont="1" applyBorder="1" applyAlignment="1">
      <alignment horizontal="center" vertical="center"/>
      <protection/>
    </xf>
    <xf numFmtId="0" fontId="42" fillId="0" borderId="24" xfId="161" applyFont="1" applyBorder="1" applyAlignment="1">
      <alignment horizontal="center" vertical="center"/>
      <protection/>
    </xf>
    <xf numFmtId="0" fontId="44" fillId="0" borderId="37" xfId="161" applyFont="1" applyBorder="1" applyAlignment="1">
      <alignment horizontal="center" vertical="center"/>
      <protection/>
    </xf>
    <xf numFmtId="166" fontId="44" fillId="0" borderId="21" xfId="101" applyNumberFormat="1" applyFont="1" applyBorder="1" applyAlignment="1">
      <alignment vertical="center"/>
    </xf>
    <xf numFmtId="166" fontId="44" fillId="0" borderId="61" xfId="101" applyNumberFormat="1" applyFont="1" applyBorder="1" applyAlignment="1">
      <alignment vertical="center"/>
    </xf>
    <xf numFmtId="164" fontId="9" fillId="0" borderId="69" xfId="242" applyNumberFormat="1" applyFont="1" applyBorder="1" applyAlignment="1">
      <alignment horizontal="center" vertical="center" wrapText="1"/>
      <protection/>
    </xf>
    <xf numFmtId="167" fontId="12" fillId="0" borderId="53" xfId="242" applyNumberFormat="1" applyFont="1" applyBorder="1" applyAlignment="1">
      <alignment vertical="center"/>
      <protection/>
    </xf>
    <xf numFmtId="164" fontId="9" fillId="0" borderId="20" xfId="242" applyNumberFormat="1" applyFont="1" applyBorder="1" applyAlignment="1">
      <alignment vertical="center"/>
      <protection/>
    </xf>
    <xf numFmtId="0" fontId="9" fillId="0" borderId="0" xfId="173" applyFont="1" applyBorder="1" applyAlignment="1">
      <alignment vertical="center" wrapText="1"/>
      <protection/>
    </xf>
    <xf numFmtId="0" fontId="12" fillId="0" borderId="32" xfId="173" applyFont="1" applyBorder="1" applyAlignment="1">
      <alignment horizontal="center" vertical="center" wrapText="1"/>
      <protection/>
    </xf>
    <xf numFmtId="0" fontId="9" fillId="0" borderId="22" xfId="173" applyFont="1" applyBorder="1" applyAlignment="1">
      <alignment horizontal="center" vertical="center"/>
      <protection/>
    </xf>
    <xf numFmtId="0" fontId="9" fillId="0" borderId="23" xfId="173" applyFont="1" applyBorder="1" applyAlignment="1">
      <alignment vertical="center"/>
      <protection/>
    </xf>
    <xf numFmtId="0" fontId="9" fillId="0" borderId="23" xfId="173" applyFont="1" applyBorder="1" applyAlignment="1">
      <alignment vertical="center" wrapText="1"/>
      <protection/>
    </xf>
    <xf numFmtId="0" fontId="9" fillId="0" borderId="23" xfId="173" applyFont="1" applyBorder="1" applyAlignment="1">
      <alignment horizontal="right" vertical="center"/>
      <protection/>
    </xf>
    <xf numFmtId="3" fontId="9" fillId="0" borderId="23" xfId="173" applyNumberFormat="1" applyFont="1" applyBorder="1" applyAlignment="1">
      <alignment horizontal="right" vertical="center"/>
      <protection/>
    </xf>
    <xf numFmtId="9" fontId="9" fillId="0" borderId="23" xfId="173" applyNumberFormat="1" applyFont="1" applyBorder="1" applyAlignment="1">
      <alignment vertical="center" wrapText="1"/>
      <protection/>
    </xf>
    <xf numFmtId="3" fontId="9" fillId="0" borderId="48" xfId="173" applyNumberFormat="1" applyFont="1" applyBorder="1" applyAlignment="1">
      <alignment horizontal="right" vertical="center"/>
      <protection/>
    </xf>
    <xf numFmtId="0" fontId="9" fillId="0" borderId="25" xfId="173" applyFont="1" applyBorder="1" applyAlignment="1">
      <alignment wrapText="1"/>
      <protection/>
    </xf>
    <xf numFmtId="0" fontId="9" fillId="0" borderId="25" xfId="173" applyFont="1" applyBorder="1" applyAlignment="1">
      <alignment horizontal="right" vertical="center"/>
      <protection/>
    </xf>
    <xf numFmtId="3" fontId="9" fillId="0" borderId="25" xfId="173" applyNumberFormat="1" applyFont="1" applyBorder="1" applyAlignment="1">
      <alignment horizontal="right" vertical="center"/>
      <protection/>
    </xf>
    <xf numFmtId="0" fontId="9" fillId="0" borderId="25" xfId="173" applyFont="1" applyBorder="1">
      <alignment/>
      <protection/>
    </xf>
    <xf numFmtId="3" fontId="9" fillId="0" borderId="25" xfId="173" applyNumberFormat="1" applyFont="1" applyBorder="1" applyAlignment="1">
      <alignment horizontal="right"/>
      <protection/>
    </xf>
    <xf numFmtId="0" fontId="9" fillId="0" borderId="26" xfId="173" applyFont="1" applyBorder="1" applyAlignment="1">
      <alignment horizontal="center" vertical="center"/>
      <protection/>
    </xf>
    <xf numFmtId="0" fontId="9" fillId="0" borderId="27" xfId="173" applyFont="1" applyBorder="1" applyAlignment="1">
      <alignment horizontal="left" vertical="center"/>
      <protection/>
    </xf>
    <xf numFmtId="0" fontId="9" fillId="0" borderId="27" xfId="173" applyFont="1" applyBorder="1" applyAlignment="1">
      <alignment horizontal="center" vertical="center"/>
      <protection/>
    </xf>
    <xf numFmtId="0" fontId="9" fillId="0" borderId="27" xfId="173" applyFont="1" applyBorder="1" applyAlignment="1">
      <alignment horizontal="left" vertical="center" wrapText="1"/>
      <protection/>
    </xf>
    <xf numFmtId="0" fontId="9" fillId="0" borderId="27" xfId="173" applyFont="1" applyBorder="1" applyAlignment="1">
      <alignment horizontal="right" vertical="center"/>
      <protection/>
    </xf>
    <xf numFmtId="3" fontId="9" fillId="0" borderId="27" xfId="173" applyNumberFormat="1" applyFont="1" applyBorder="1" applyAlignment="1">
      <alignment horizontal="right" vertical="center"/>
      <protection/>
    </xf>
    <xf numFmtId="0" fontId="9" fillId="0" borderId="27" xfId="173" applyFont="1" applyBorder="1" applyAlignment="1">
      <alignment vertical="center" wrapText="1"/>
      <protection/>
    </xf>
    <xf numFmtId="3" fontId="9" fillId="0" borderId="64" xfId="173" applyNumberFormat="1" applyFont="1" applyBorder="1" applyAlignment="1">
      <alignment horizontal="right" vertical="center"/>
      <protection/>
    </xf>
    <xf numFmtId="0" fontId="12" fillId="0" borderId="19" xfId="173" applyFont="1" applyBorder="1">
      <alignment/>
      <protection/>
    </xf>
    <xf numFmtId="0" fontId="12" fillId="0" borderId="20" xfId="173" applyFont="1" applyBorder="1">
      <alignment/>
      <protection/>
    </xf>
    <xf numFmtId="3" fontId="12" fillId="0" borderId="20" xfId="173" applyNumberFormat="1" applyFont="1" applyBorder="1" applyAlignment="1">
      <alignment horizontal="right"/>
      <protection/>
    </xf>
    <xf numFmtId="0" fontId="12" fillId="0" borderId="20" xfId="173" applyFont="1" applyBorder="1" applyAlignment="1">
      <alignment horizontal="right"/>
      <protection/>
    </xf>
    <xf numFmtId="3" fontId="12" fillId="0" borderId="21" xfId="173" applyNumberFormat="1" applyFont="1" applyBorder="1" applyAlignment="1">
      <alignment horizontal="right"/>
      <protection/>
    </xf>
    <xf numFmtId="164" fontId="44" fillId="0" borderId="60" xfId="242" applyNumberFormat="1" applyFont="1" applyBorder="1" applyAlignment="1">
      <alignment vertical="center" wrapText="1"/>
      <protection/>
    </xf>
    <xf numFmtId="164" fontId="12" fillId="0" borderId="40" xfId="242" applyNumberFormat="1" applyFont="1" applyBorder="1" applyAlignment="1">
      <alignment vertical="center"/>
      <protection/>
    </xf>
    <xf numFmtId="3" fontId="9" fillId="0" borderId="53" xfId="242" applyNumberFormat="1" applyFont="1" applyBorder="1" applyAlignment="1">
      <alignment vertical="center"/>
      <protection/>
    </xf>
    <xf numFmtId="164" fontId="9" fillId="0" borderId="29" xfId="242" applyNumberFormat="1" applyFont="1" applyBorder="1" applyAlignment="1">
      <alignment vertical="center"/>
      <protection/>
    </xf>
    <xf numFmtId="164" fontId="9" fillId="0" borderId="32" xfId="242" applyNumberFormat="1" applyFont="1" applyBorder="1" applyAlignment="1">
      <alignment vertical="center"/>
      <protection/>
    </xf>
    <xf numFmtId="165" fontId="9" fillId="0" borderId="32" xfId="242" applyNumberFormat="1" applyFont="1" applyBorder="1" applyAlignment="1">
      <alignment vertical="center"/>
      <protection/>
    </xf>
    <xf numFmtId="165" fontId="12" fillId="0" borderId="40" xfId="242" applyNumberFormat="1" applyFont="1" applyBorder="1" applyAlignment="1">
      <alignment vertical="center"/>
      <protection/>
    </xf>
    <xf numFmtId="165" fontId="9" fillId="0" borderId="40" xfId="242" applyNumberFormat="1" applyFont="1" applyBorder="1" applyAlignment="1">
      <alignment vertical="center"/>
      <protection/>
    </xf>
    <xf numFmtId="0" fontId="97" fillId="0" borderId="23" xfId="212" applyFont="1" applyBorder="1" applyAlignment="1">
      <alignment horizontal="left" vertical="center" wrapText="1"/>
      <protection/>
    </xf>
    <xf numFmtId="0" fontId="97" fillId="0" borderId="22" xfId="212" applyFont="1" applyBorder="1" applyAlignment="1">
      <alignment horizontal="center" vertical="center"/>
      <protection/>
    </xf>
    <xf numFmtId="0" fontId="97" fillId="0" borderId="23" xfId="212" applyFont="1" applyBorder="1" applyAlignment="1">
      <alignment vertical="center" wrapText="1"/>
      <protection/>
    </xf>
    <xf numFmtId="3" fontId="97" fillId="0" borderId="34" xfId="212" applyNumberFormat="1" applyFont="1" applyFill="1" applyBorder="1" applyAlignment="1">
      <alignment vertical="center"/>
      <protection/>
    </xf>
    <xf numFmtId="0" fontId="97" fillId="0" borderId="26" xfId="212" applyFont="1" applyBorder="1" applyAlignment="1">
      <alignment horizontal="center" vertical="center"/>
      <protection/>
    </xf>
    <xf numFmtId="0" fontId="97" fillId="0" borderId="27" xfId="212" applyFont="1" applyBorder="1" applyAlignment="1">
      <alignment vertical="center"/>
      <protection/>
    </xf>
    <xf numFmtId="3" fontId="97" fillId="0" borderId="70" xfId="212" applyNumberFormat="1" applyFont="1" applyFill="1" applyBorder="1" applyAlignment="1">
      <alignment vertical="center"/>
      <protection/>
    </xf>
    <xf numFmtId="0" fontId="44" fillId="0" borderId="20" xfId="212" applyFont="1" applyBorder="1" applyAlignment="1">
      <alignment vertical="center"/>
      <protection/>
    </xf>
    <xf numFmtId="3" fontId="44" fillId="0" borderId="21" xfId="212" applyNumberFormat="1" applyFont="1" applyFill="1" applyBorder="1" applyAlignment="1">
      <alignment vertical="center"/>
      <protection/>
    </xf>
    <xf numFmtId="3" fontId="97" fillId="0" borderId="48" xfId="212" applyNumberFormat="1" applyFont="1" applyFill="1" applyBorder="1" applyAlignment="1">
      <alignment vertical="center"/>
      <protection/>
    </xf>
    <xf numFmtId="0" fontId="99" fillId="0" borderId="20" xfId="212" applyFont="1" applyBorder="1" applyAlignment="1">
      <alignment horizontal="left" vertical="center"/>
      <protection/>
    </xf>
    <xf numFmtId="3" fontId="99" fillId="0" borderId="21" xfId="212" applyNumberFormat="1" applyFont="1" applyBorder="1" applyAlignment="1">
      <alignment vertical="center"/>
      <protection/>
    </xf>
    <xf numFmtId="0" fontId="99" fillId="0" borderId="60" xfId="212" applyFont="1" applyBorder="1" applyAlignment="1">
      <alignment horizontal="center" vertical="center"/>
      <protection/>
    </xf>
    <xf numFmtId="0" fontId="99" fillId="0" borderId="41" xfId="212" applyFont="1" applyBorder="1" applyAlignment="1">
      <alignment vertical="center"/>
      <protection/>
    </xf>
    <xf numFmtId="3" fontId="99" fillId="0" borderId="71" xfId="212" applyNumberFormat="1" applyFont="1" applyBorder="1" applyAlignment="1">
      <alignment vertical="center"/>
      <protection/>
    </xf>
    <xf numFmtId="0" fontId="69" fillId="0" borderId="22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26" xfId="0" applyFont="1" applyBorder="1" applyAlignment="1">
      <alignment horizontal="left" vertical="center" wrapText="1"/>
    </xf>
    <xf numFmtId="0" fontId="99" fillId="0" borderId="33" xfId="214" applyFont="1" applyBorder="1" applyAlignment="1">
      <alignment horizontal="center" vertical="center" wrapText="1"/>
      <protection/>
    </xf>
    <xf numFmtId="0" fontId="99" fillId="0" borderId="37" xfId="214" applyFont="1" applyBorder="1" applyAlignment="1">
      <alignment horizontal="center" vertical="center"/>
      <protection/>
    </xf>
    <xf numFmtId="0" fontId="99" fillId="0" borderId="21" xfId="214" applyFont="1" applyBorder="1" applyAlignment="1">
      <alignment horizontal="center" vertical="center"/>
      <protection/>
    </xf>
    <xf numFmtId="0" fontId="70" fillId="0" borderId="19" xfId="0" applyFont="1" applyBorder="1" applyAlignment="1">
      <alignment horizontal="left" vertical="center" wrapText="1"/>
    </xf>
    <xf numFmtId="0" fontId="97" fillId="0" borderId="72" xfId="214" applyFont="1" applyBorder="1" applyAlignment="1">
      <alignment horizontal="center" vertical="center"/>
      <protection/>
    </xf>
    <xf numFmtId="0" fontId="99" fillId="0" borderId="33" xfId="214" applyFont="1" applyBorder="1" applyAlignment="1">
      <alignment horizontal="center" vertical="center"/>
      <protection/>
    </xf>
    <xf numFmtId="0" fontId="97" fillId="0" borderId="33" xfId="214" applyFont="1" applyBorder="1" applyAlignment="1">
      <alignment horizontal="center" vertical="center"/>
      <protection/>
    </xf>
    <xf numFmtId="0" fontId="97" fillId="0" borderId="73" xfId="214" applyFont="1" applyBorder="1" applyAlignment="1">
      <alignment horizontal="center" vertical="center"/>
      <protection/>
    </xf>
    <xf numFmtId="164" fontId="45" fillId="0" borderId="64" xfId="101" applyNumberFormat="1" applyFont="1" applyBorder="1" applyAlignment="1">
      <alignment horizontal="right" vertical="center"/>
    </xf>
    <xf numFmtId="164" fontId="63" fillId="0" borderId="21" xfId="101" applyNumberFormat="1" applyFont="1" applyBorder="1" applyAlignment="1">
      <alignment horizontal="right" vertical="center"/>
    </xf>
    <xf numFmtId="164" fontId="45" fillId="0" borderId="21" xfId="101" applyNumberFormat="1" applyFont="1" applyBorder="1" applyAlignment="1">
      <alignment horizontal="right" vertical="center"/>
    </xf>
    <xf numFmtId="164" fontId="99" fillId="0" borderId="21" xfId="214" applyNumberFormat="1" applyFont="1" applyBorder="1" applyAlignment="1">
      <alignment horizontal="right" vertical="center"/>
      <protection/>
    </xf>
    <xf numFmtId="0" fontId="42" fillId="0" borderId="28" xfId="246" applyFont="1" applyFill="1" applyBorder="1" applyAlignment="1">
      <alignment horizontal="center" vertical="center" wrapText="1"/>
      <protection/>
    </xf>
    <xf numFmtId="0" fontId="42" fillId="0" borderId="29" xfId="246" applyFont="1" applyFill="1" applyBorder="1" applyAlignment="1">
      <alignment horizontal="left" vertical="center" wrapText="1"/>
      <protection/>
    </xf>
    <xf numFmtId="0" fontId="42" fillId="0" borderId="24" xfId="246" applyFont="1" applyFill="1" applyBorder="1" applyAlignment="1">
      <alignment horizontal="center" vertical="center" wrapText="1"/>
      <protection/>
    </xf>
    <xf numFmtId="0" fontId="42" fillId="0" borderId="25" xfId="246" applyFont="1" applyFill="1" applyBorder="1" applyAlignment="1">
      <alignment horizontal="left" vertical="center" wrapText="1"/>
      <protection/>
    </xf>
    <xf numFmtId="0" fontId="42" fillId="0" borderId="74" xfId="246" applyFont="1" applyFill="1" applyBorder="1" applyAlignment="1">
      <alignment vertical="center" wrapText="1"/>
      <protection/>
    </xf>
    <xf numFmtId="49" fontId="72" fillId="0" borderId="19" xfId="246" applyNumberFormat="1" applyFont="1" applyFill="1" applyBorder="1">
      <alignment/>
      <protection/>
    </xf>
    <xf numFmtId="0" fontId="44" fillId="0" borderId="20" xfId="246" applyFont="1" applyFill="1" applyBorder="1" applyAlignment="1">
      <alignment vertical="center"/>
      <protection/>
    </xf>
    <xf numFmtId="0" fontId="44" fillId="0" borderId="19" xfId="246" applyFont="1" applyFill="1" applyBorder="1" applyAlignment="1">
      <alignment horizontal="center" vertical="center" wrapText="1"/>
      <protection/>
    </xf>
    <xf numFmtId="0" fontId="44" fillId="0" borderId="20" xfId="246" applyFont="1" applyFill="1" applyBorder="1" applyAlignment="1">
      <alignment horizontal="center" vertical="center" wrapText="1"/>
      <protection/>
    </xf>
    <xf numFmtId="0" fontId="44" fillId="0" borderId="21" xfId="246" applyFont="1" applyFill="1" applyBorder="1" applyAlignment="1">
      <alignment horizontal="center" vertical="center" wrapText="1"/>
      <protection/>
    </xf>
    <xf numFmtId="0" fontId="42" fillId="0" borderId="29" xfId="246" applyFont="1" applyFill="1" applyBorder="1" applyAlignment="1">
      <alignment horizontal="center" vertical="center" wrapText="1"/>
      <protection/>
    </xf>
    <xf numFmtId="0" fontId="42" fillId="0" borderId="25" xfId="246" applyFont="1" applyFill="1" applyBorder="1" applyAlignment="1">
      <alignment horizontal="center" vertical="center" wrapText="1"/>
      <protection/>
    </xf>
    <xf numFmtId="0" fontId="44" fillId="0" borderId="70" xfId="246" applyFont="1" applyFill="1" applyBorder="1" applyAlignment="1">
      <alignment horizontal="center" vertical="center"/>
      <protection/>
    </xf>
    <xf numFmtId="0" fontId="44" fillId="0" borderId="50" xfId="246" applyFont="1" applyFill="1" applyBorder="1" applyAlignment="1">
      <alignment horizontal="center" vertical="center"/>
      <protection/>
    </xf>
    <xf numFmtId="0" fontId="42" fillId="0" borderId="74" xfId="246" applyFont="1" applyFill="1" applyBorder="1" applyAlignment="1">
      <alignment horizontal="center" vertical="center" wrapText="1"/>
      <protection/>
    </xf>
    <xf numFmtId="0" fontId="42" fillId="0" borderId="74" xfId="246" applyFont="1" applyFill="1" applyBorder="1" applyAlignment="1">
      <alignment horizontal="center" vertical="center"/>
      <protection/>
    </xf>
    <xf numFmtId="0" fontId="44" fillId="0" borderId="20" xfId="246" applyFont="1" applyFill="1" applyBorder="1" applyAlignment="1">
      <alignment horizontal="center" vertical="center"/>
      <protection/>
    </xf>
    <xf numFmtId="0" fontId="44" fillId="0" borderId="21" xfId="246" applyFont="1" applyFill="1" applyBorder="1" applyAlignment="1">
      <alignment horizontal="center" vertical="center"/>
      <protection/>
    </xf>
    <xf numFmtId="164" fontId="7" fillId="0" borderId="50" xfId="245" applyNumberFormat="1" applyFont="1" applyFill="1" applyBorder="1" applyAlignment="1" applyProtection="1">
      <alignment vertical="center" wrapText="1"/>
      <protection/>
    </xf>
    <xf numFmtId="164" fontId="11" fillId="0" borderId="50" xfId="245" applyNumberFormat="1" applyFont="1" applyFill="1" applyBorder="1" applyAlignment="1" applyProtection="1">
      <alignment vertical="center" wrapText="1"/>
      <protection locked="0"/>
    </xf>
    <xf numFmtId="164" fontId="7" fillId="0" borderId="43" xfId="245" applyNumberFormat="1" applyFont="1" applyFill="1" applyBorder="1" applyAlignment="1" applyProtection="1">
      <alignment vertical="center" wrapText="1"/>
      <protection locked="0"/>
    </xf>
    <xf numFmtId="0" fontId="11" fillId="0" borderId="25" xfId="245" applyFont="1" applyFill="1" applyBorder="1" applyAlignment="1" applyProtection="1">
      <alignment horizontal="left" vertical="center" wrapText="1"/>
      <protection/>
    </xf>
    <xf numFmtId="0" fontId="11" fillId="0" borderId="25" xfId="245" applyFont="1" applyFill="1" applyBorder="1" applyAlignment="1" applyProtection="1">
      <alignment horizontal="left" vertical="center" wrapText="1"/>
      <protection/>
    </xf>
    <xf numFmtId="0" fontId="11" fillId="0" borderId="25" xfId="245" applyFont="1" applyFill="1" applyBorder="1" applyAlignment="1" applyProtection="1">
      <alignment horizontal="left" vertical="center" wrapText="1" indent="5"/>
      <protection/>
    </xf>
    <xf numFmtId="0" fontId="11" fillId="0" borderId="27" xfId="245" applyFont="1" applyFill="1" applyBorder="1" applyAlignment="1" applyProtection="1">
      <alignment horizontal="left" vertical="center" wrapText="1" indent="5"/>
      <protection/>
    </xf>
    <xf numFmtId="164" fontId="0" fillId="0" borderId="43" xfId="245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 applyProtection="1">
      <alignment horizontal="left" vertical="center" wrapText="1"/>
      <protection/>
    </xf>
    <xf numFmtId="0" fontId="9" fillId="0" borderId="74" xfId="0" applyFont="1" applyBorder="1" applyAlignment="1" applyProtection="1">
      <alignment horizontal="center" vertical="center" wrapText="1"/>
      <protection/>
    </xf>
    <xf numFmtId="164" fontId="0" fillId="0" borderId="70" xfId="245" applyNumberFormat="1" applyFont="1" applyFill="1" applyBorder="1" applyAlignment="1" applyProtection="1">
      <alignment vertical="center" wrapText="1"/>
      <protection locked="0"/>
    </xf>
    <xf numFmtId="0" fontId="9" fillId="0" borderId="74" xfId="0" applyFont="1" applyBorder="1" applyAlignment="1" applyProtection="1">
      <alignment vertical="center" wrapText="1"/>
      <protection/>
    </xf>
    <xf numFmtId="0" fontId="10" fillId="0" borderId="25" xfId="0" applyFont="1" applyBorder="1" applyAlignment="1" applyProtection="1">
      <alignment horizontal="left" vertical="center" wrapText="1" indent="5"/>
      <protection/>
    </xf>
    <xf numFmtId="164" fontId="9" fillId="0" borderId="33" xfId="241" applyNumberFormat="1" applyFont="1" applyFill="1" applyBorder="1" applyAlignment="1">
      <alignment horizontal="left" vertical="center" wrapText="1"/>
      <protection/>
    </xf>
    <xf numFmtId="164" fontId="9" fillId="0" borderId="66" xfId="241" applyNumberFormat="1" applyFont="1" applyFill="1" applyBorder="1" applyAlignment="1">
      <alignment horizontal="right" vertical="center"/>
      <protection/>
    </xf>
    <xf numFmtId="164" fontId="60" fillId="0" borderId="21" xfId="241" applyNumberFormat="1" applyFont="1" applyFill="1" applyBorder="1" applyAlignment="1">
      <alignment horizontal="right" vertical="center" wrapText="1"/>
      <protection/>
    </xf>
    <xf numFmtId="0" fontId="53" fillId="0" borderId="39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>
      <alignment vertical="center" wrapText="1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53" fillId="0" borderId="57" xfId="0" applyFont="1" applyFill="1" applyBorder="1" applyAlignment="1" applyProtection="1">
      <alignment horizontal="center" vertical="center" wrapText="1"/>
      <protection/>
    </xf>
    <xf numFmtId="0" fontId="9" fillId="0" borderId="57" xfId="0" applyFont="1" applyBorder="1" applyAlignment="1">
      <alignment vertical="center" wrapText="1"/>
    </xf>
    <xf numFmtId="164" fontId="52" fillId="0" borderId="57" xfId="0" applyNumberFormat="1" applyFont="1" applyFill="1" applyBorder="1" applyAlignment="1" applyProtection="1">
      <alignment horizontal="right" vertical="center" wrapText="1"/>
      <protection/>
    </xf>
    <xf numFmtId="0" fontId="12" fillId="0" borderId="37" xfId="0" applyFont="1" applyFill="1" applyBorder="1" applyAlignment="1">
      <alignment horizontal="left" vertical="center" wrapText="1"/>
    </xf>
    <xf numFmtId="164" fontId="52" fillId="0" borderId="37" xfId="0" applyNumberFormat="1" applyFont="1" applyFill="1" applyBorder="1" applyAlignment="1" applyProtection="1">
      <alignment horizontal="right" vertical="center" wrapText="1"/>
      <protection/>
    </xf>
    <xf numFmtId="0" fontId="9" fillId="0" borderId="57" xfId="0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164" fontId="0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7" xfId="0" applyFont="1" applyFill="1" applyBorder="1" applyAlignment="1">
      <alignment vertical="center" wrapText="1"/>
    </xf>
    <xf numFmtId="0" fontId="52" fillId="0" borderId="37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164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59" xfId="0" applyFont="1" applyFill="1" applyBorder="1" applyAlignment="1" applyProtection="1">
      <alignment horizontal="center" vertical="center" wrapText="1"/>
      <protection/>
    </xf>
    <xf numFmtId="0" fontId="7" fillId="0" borderId="59" xfId="245" applyFont="1" applyFill="1" applyBorder="1" applyAlignment="1" applyProtection="1">
      <alignment horizontal="left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245" applyFont="1" applyFill="1" applyBorder="1" applyAlignment="1" applyProtection="1">
      <alignment horizontal="left" vertical="center" wrapText="1" indent="6"/>
      <protection/>
    </xf>
    <xf numFmtId="0" fontId="11" fillId="0" borderId="63" xfId="245" applyFont="1" applyFill="1" applyBorder="1" applyAlignment="1" applyProtection="1">
      <alignment horizontal="center" vertical="center" wrapText="1"/>
      <protection/>
    </xf>
    <xf numFmtId="0" fontId="53" fillId="0" borderId="37" xfId="0" applyFont="1" applyFill="1" applyBorder="1" applyAlignment="1" applyProtection="1">
      <alignment horizontal="center" vertical="center" wrapText="1"/>
      <protection/>
    </xf>
    <xf numFmtId="164" fontId="53" fillId="0" borderId="75" xfId="0" applyNumberFormat="1" applyFont="1" applyFill="1" applyBorder="1" applyAlignment="1" applyProtection="1">
      <alignment horizontal="right" vertical="center" wrapText="1"/>
      <protection/>
    </xf>
    <xf numFmtId="49" fontId="0" fillId="0" borderId="39" xfId="245" applyNumberFormat="1" applyFont="1" applyFill="1" applyBorder="1" applyAlignment="1" applyProtection="1">
      <alignment horizontal="center" vertical="center" wrapText="1"/>
      <protection/>
    </xf>
    <xf numFmtId="0" fontId="0" fillId="0" borderId="39" xfId="245" applyFont="1" applyFill="1" applyBorder="1" applyAlignment="1" applyProtection="1">
      <alignment horizontal="left" vertical="center" wrapText="1" indent="1"/>
      <protection/>
    </xf>
    <xf numFmtId="0" fontId="0" fillId="0" borderId="39" xfId="245" applyFont="1" applyFill="1" applyBorder="1" applyAlignment="1" applyProtection="1">
      <alignment horizontal="center" vertical="center" wrapText="1"/>
      <protection/>
    </xf>
    <xf numFmtId="164" fontId="0" fillId="0" borderId="39" xfId="245" applyNumberFormat="1" applyFont="1" applyFill="1" applyBorder="1" applyAlignment="1" applyProtection="1">
      <alignment vertical="center" wrapText="1"/>
      <protection locked="0"/>
    </xf>
    <xf numFmtId="0" fontId="7" fillId="0" borderId="37" xfId="245" applyFont="1" applyFill="1" applyBorder="1" applyAlignment="1" applyProtection="1">
      <alignment horizontal="left" vertical="center" wrapText="1" indent="1"/>
      <protection/>
    </xf>
    <xf numFmtId="164" fontId="7" fillId="0" borderId="37" xfId="245" applyNumberFormat="1" applyFont="1" applyFill="1" applyBorder="1" applyAlignment="1" applyProtection="1">
      <alignment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164" fontId="53" fillId="0" borderId="28" xfId="0" applyNumberFormat="1" applyFont="1" applyFill="1" applyBorder="1" applyAlignment="1" applyProtection="1">
      <alignment horizontal="right" vertical="center" wrapText="1"/>
      <protection/>
    </xf>
    <xf numFmtId="164" fontId="53" fillId="0" borderId="29" xfId="0" applyNumberFormat="1" applyFont="1" applyFill="1" applyBorder="1" applyAlignment="1" applyProtection="1">
      <alignment horizontal="right" vertical="center" wrapText="1"/>
      <protection/>
    </xf>
    <xf numFmtId="164" fontId="53" fillId="0" borderId="24" xfId="0" applyNumberFormat="1" applyFont="1" applyFill="1" applyBorder="1" applyAlignment="1" applyProtection="1">
      <alignment horizontal="right" vertical="center" wrapText="1"/>
      <protection/>
    </xf>
    <xf numFmtId="164" fontId="53" fillId="0" borderId="25" xfId="0" applyNumberFormat="1" applyFont="1" applyFill="1" applyBorder="1" applyAlignment="1" applyProtection="1">
      <alignment horizontal="right" vertical="center" wrapText="1"/>
      <protection/>
    </xf>
    <xf numFmtId="164" fontId="53" fillId="0" borderId="26" xfId="0" applyNumberFormat="1" applyFont="1" applyFill="1" applyBorder="1" applyAlignment="1" applyProtection="1">
      <alignment horizontal="right" vertical="center" wrapText="1"/>
      <protection/>
    </xf>
    <xf numFmtId="164" fontId="53" fillId="0" borderId="27" xfId="0" applyNumberFormat="1" applyFont="1" applyFill="1" applyBorder="1" applyAlignment="1" applyProtection="1">
      <alignment horizontal="right" vertical="center" wrapText="1"/>
      <protection/>
    </xf>
    <xf numFmtId="164" fontId="52" fillId="0" borderId="19" xfId="0" applyNumberFormat="1" applyFont="1" applyFill="1" applyBorder="1" applyAlignment="1" applyProtection="1">
      <alignment horizontal="right" vertical="center" wrapText="1"/>
      <protection/>
    </xf>
    <xf numFmtId="164" fontId="52" fillId="0" borderId="20" xfId="0" applyNumberFormat="1" applyFont="1" applyFill="1" applyBorder="1" applyAlignment="1" applyProtection="1">
      <alignment horizontal="right" vertical="center" wrapText="1"/>
      <protection/>
    </xf>
    <xf numFmtId="164" fontId="52" fillId="0" borderId="22" xfId="0" applyNumberFormat="1" applyFont="1" applyFill="1" applyBorder="1" applyAlignment="1" applyProtection="1">
      <alignment horizontal="right" vertical="center" wrapText="1"/>
      <protection/>
    </xf>
    <xf numFmtId="164" fontId="52" fillId="0" borderId="23" xfId="0" applyNumberFormat="1" applyFont="1" applyFill="1" applyBorder="1" applyAlignment="1" applyProtection="1">
      <alignment horizontal="right" vertical="center" wrapText="1"/>
      <protection/>
    </xf>
    <xf numFmtId="164" fontId="52" fillId="0" borderId="24" xfId="0" applyNumberFormat="1" applyFont="1" applyFill="1" applyBorder="1" applyAlignment="1" applyProtection="1">
      <alignment horizontal="right" vertical="center" wrapText="1"/>
      <protection/>
    </xf>
    <xf numFmtId="164" fontId="52" fillId="0" borderId="25" xfId="0" applyNumberFormat="1" applyFont="1" applyFill="1" applyBorder="1" applyAlignment="1" applyProtection="1">
      <alignment horizontal="right" vertical="center" wrapText="1"/>
      <protection/>
    </xf>
    <xf numFmtId="164" fontId="52" fillId="0" borderId="26" xfId="0" applyNumberFormat="1" applyFont="1" applyFill="1" applyBorder="1" applyAlignment="1" applyProtection="1">
      <alignment horizontal="right" vertical="center" wrapText="1"/>
      <protection/>
    </xf>
    <xf numFmtId="164" fontId="52" fillId="0" borderId="27" xfId="0" applyNumberFormat="1" applyFont="1" applyFill="1" applyBorder="1" applyAlignment="1" applyProtection="1">
      <alignment horizontal="right" vertical="center" wrapText="1"/>
      <protection/>
    </xf>
    <xf numFmtId="164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6" xfId="0" applyNumberFormat="1" applyFont="1" applyFill="1" applyBorder="1" applyAlignment="1" applyProtection="1">
      <alignment horizontal="right" vertical="center" wrapText="1"/>
      <protection/>
    </xf>
    <xf numFmtId="164" fontId="7" fillId="0" borderId="27" xfId="0" applyNumberFormat="1" applyFont="1" applyFill="1" applyBorder="1" applyAlignment="1" applyProtection="1">
      <alignment horizontal="right" vertical="center" wrapText="1"/>
      <protection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245" applyNumberFormat="1" applyFont="1" applyFill="1" applyBorder="1" applyAlignment="1" applyProtection="1">
      <alignment horizontal="right" vertical="center" wrapText="1"/>
      <protection/>
    </xf>
    <xf numFmtId="164" fontId="7" fillId="0" borderId="20" xfId="245" applyNumberFormat="1" applyFont="1" applyFill="1" applyBorder="1" applyAlignment="1" applyProtection="1">
      <alignment horizontal="right" vertical="center" wrapText="1"/>
      <protection/>
    </xf>
    <xf numFmtId="0" fontId="18" fillId="0" borderId="19" xfId="245" applyFont="1" applyFill="1" applyBorder="1" applyAlignment="1" applyProtection="1">
      <alignment horizontal="center" vertical="center" wrapText="1"/>
      <protection/>
    </xf>
    <xf numFmtId="0" fontId="18" fillId="0" borderId="20" xfId="245" applyFont="1" applyFill="1" applyBorder="1" applyAlignment="1" applyProtection="1">
      <alignment horizontal="center" vertical="center" wrapText="1"/>
      <protection/>
    </xf>
    <xf numFmtId="164" fontId="0" fillId="0" borderId="22" xfId="245" applyNumberFormat="1" applyFont="1" applyFill="1" applyBorder="1" applyAlignment="1" applyProtection="1">
      <alignment vertical="center" wrapText="1"/>
      <protection locked="0"/>
    </xf>
    <xf numFmtId="164" fontId="0" fillId="0" borderId="24" xfId="245" applyNumberFormat="1" applyFont="1" applyFill="1" applyBorder="1" applyAlignment="1" applyProtection="1">
      <alignment vertical="center" wrapText="1"/>
      <protection locked="0"/>
    </xf>
    <xf numFmtId="164" fontId="7" fillId="0" borderId="24" xfId="245" applyNumberFormat="1" applyFont="1" applyFill="1" applyBorder="1" applyAlignment="1" applyProtection="1">
      <alignment vertical="center" wrapText="1"/>
      <protection locked="0"/>
    </xf>
    <xf numFmtId="164" fontId="7" fillId="0" borderId="25" xfId="245" applyNumberFormat="1" applyFont="1" applyFill="1" applyBorder="1" applyAlignment="1" applyProtection="1">
      <alignment vertical="center" wrapText="1"/>
      <protection locked="0"/>
    </xf>
    <xf numFmtId="164" fontId="0" fillId="0" borderId="26" xfId="245" applyNumberFormat="1" applyFont="1" applyFill="1" applyBorder="1" applyAlignment="1" applyProtection="1">
      <alignment vertical="center" wrapText="1"/>
      <protection locked="0"/>
    </xf>
    <xf numFmtId="164" fontId="0" fillId="0" borderId="27" xfId="245" applyNumberFormat="1" applyFont="1" applyFill="1" applyBorder="1" applyAlignment="1" applyProtection="1">
      <alignment vertical="center" wrapText="1"/>
      <protection locked="0"/>
    </xf>
    <xf numFmtId="164" fontId="7" fillId="0" borderId="19" xfId="245" applyNumberFormat="1" applyFont="1" applyFill="1" applyBorder="1" applyAlignment="1" applyProtection="1">
      <alignment vertical="center" wrapText="1"/>
      <protection locked="0"/>
    </xf>
    <xf numFmtId="164" fontId="7" fillId="0" borderId="20" xfId="245" applyNumberFormat="1" applyFont="1" applyFill="1" applyBorder="1" applyAlignment="1" applyProtection="1">
      <alignment vertical="center" wrapText="1"/>
      <protection locked="0"/>
    </xf>
    <xf numFmtId="164" fontId="7" fillId="0" borderId="19" xfId="245" applyNumberFormat="1" applyFont="1" applyFill="1" applyBorder="1" applyAlignment="1" applyProtection="1">
      <alignment vertical="center" wrapText="1"/>
      <protection/>
    </xf>
    <xf numFmtId="164" fontId="7" fillId="0" borderId="24" xfId="245" applyNumberFormat="1" applyFont="1" applyFill="1" applyBorder="1" applyAlignment="1" applyProtection="1">
      <alignment vertical="center" wrapText="1"/>
      <protection/>
    </xf>
    <xf numFmtId="164" fontId="7" fillId="0" borderId="25" xfId="245" applyNumberFormat="1" applyFont="1" applyFill="1" applyBorder="1" applyAlignment="1" applyProtection="1">
      <alignment vertical="center" wrapText="1"/>
      <protection/>
    </xf>
    <xf numFmtId="164" fontId="7" fillId="0" borderId="60" xfId="245" applyNumberFormat="1" applyFont="1" applyFill="1" applyBorder="1" applyAlignment="1" applyProtection="1">
      <alignment vertical="center" wrapText="1"/>
      <protection/>
    </xf>
    <xf numFmtId="164" fontId="7" fillId="0" borderId="40" xfId="245" applyNumberFormat="1" applyFont="1" applyFill="1" applyBorder="1" applyAlignment="1" applyProtection="1">
      <alignment vertical="center" wrapText="1"/>
      <protection/>
    </xf>
    <xf numFmtId="164" fontId="9" fillId="0" borderId="46" xfId="242" applyNumberFormat="1" applyFont="1" applyBorder="1" applyAlignment="1">
      <alignment vertical="center"/>
      <protection/>
    </xf>
    <xf numFmtId="164" fontId="12" fillId="0" borderId="66" xfId="242" applyNumberFormat="1" applyFont="1" applyBorder="1" applyAlignment="1">
      <alignment vertical="center"/>
      <protection/>
    </xf>
    <xf numFmtId="164" fontId="9" fillId="0" borderId="66" xfId="242" applyNumberFormat="1" applyFont="1" applyBorder="1" applyAlignment="1">
      <alignment vertical="center"/>
      <protection/>
    </xf>
    <xf numFmtId="164" fontId="12" fillId="0" borderId="71" xfId="242" applyNumberFormat="1" applyFont="1" applyBorder="1" applyAlignment="1">
      <alignment vertical="center"/>
      <protection/>
    </xf>
    <xf numFmtId="164" fontId="9" fillId="0" borderId="61" xfId="242" applyNumberFormat="1" applyFont="1" applyBorder="1" applyAlignment="1">
      <alignment horizontal="center" vertical="center" wrapText="1"/>
      <protection/>
    </xf>
    <xf numFmtId="165" fontId="9" fillId="0" borderId="34" xfId="242" applyNumberFormat="1" applyFont="1" applyBorder="1" applyAlignment="1">
      <alignment vertical="center"/>
      <protection/>
    </xf>
    <xf numFmtId="165" fontId="9" fillId="0" borderId="36" xfId="242" applyNumberFormat="1" applyFont="1" applyBorder="1" applyAlignment="1">
      <alignment vertical="center"/>
      <protection/>
    </xf>
    <xf numFmtId="165" fontId="12" fillId="0" borderId="61" xfId="242" applyNumberFormat="1" applyFont="1" applyBorder="1" applyAlignment="1">
      <alignment vertical="center"/>
      <protection/>
    </xf>
    <xf numFmtId="165" fontId="9" fillId="0" borderId="61" xfId="242" applyNumberFormat="1" applyFont="1" applyBorder="1" applyAlignment="1">
      <alignment vertical="center"/>
      <protection/>
    </xf>
    <xf numFmtId="0" fontId="7" fillId="0" borderId="53" xfId="245" applyFont="1" applyFill="1" applyBorder="1" applyAlignment="1" applyProtection="1">
      <alignment horizontal="center" vertical="center" wrapText="1"/>
      <protection/>
    </xf>
    <xf numFmtId="3" fontId="0" fillId="0" borderId="76" xfId="245" applyNumberFormat="1" applyFont="1" applyFill="1" applyBorder="1" applyAlignment="1" applyProtection="1">
      <alignment horizontal="center" vertical="center" wrapText="1"/>
      <protection/>
    </xf>
    <xf numFmtId="3" fontId="7" fillId="0" borderId="53" xfId="245" applyNumberFormat="1" applyFont="1" applyFill="1" applyBorder="1" applyAlignment="1" applyProtection="1">
      <alignment horizontal="right" vertical="center" wrapText="1"/>
      <protection/>
    </xf>
    <xf numFmtId="3" fontId="7" fillId="0" borderId="52" xfId="245" applyNumberFormat="1" applyFont="1" applyFill="1" applyBorder="1" applyAlignment="1" applyProtection="1">
      <alignment horizontal="right" vertical="center" wrapText="1"/>
      <protection/>
    </xf>
    <xf numFmtId="3" fontId="7" fillId="0" borderId="20" xfId="245" applyNumberFormat="1" applyFont="1" applyFill="1" applyBorder="1" applyAlignment="1" applyProtection="1">
      <alignment horizontal="right" vertical="center" wrapText="1"/>
      <protection/>
    </xf>
    <xf numFmtId="3" fontId="0" fillId="0" borderId="29" xfId="245" applyNumberFormat="1" applyFont="1" applyFill="1" applyBorder="1" applyAlignment="1" applyProtection="1">
      <alignment horizontal="right" vertical="center" wrapText="1"/>
      <protection/>
    </xf>
    <xf numFmtId="3" fontId="0" fillId="0" borderId="25" xfId="245" applyNumberFormat="1" applyFont="1" applyFill="1" applyBorder="1" applyAlignment="1" applyProtection="1">
      <alignment horizontal="right" vertical="center" wrapText="1"/>
      <protection/>
    </xf>
    <xf numFmtId="3" fontId="11" fillId="0" borderId="25" xfId="245" applyNumberFormat="1" applyFont="1" applyFill="1" applyBorder="1" applyAlignment="1" applyProtection="1">
      <alignment horizontal="right" vertical="center"/>
      <protection/>
    </xf>
    <xf numFmtId="3" fontId="11" fillId="0" borderId="25" xfId="245" applyNumberFormat="1" applyFont="1" applyFill="1" applyBorder="1" applyAlignment="1" applyProtection="1">
      <alignment horizontal="right" vertical="center" wrapText="1"/>
      <protection/>
    </xf>
    <xf numFmtId="49" fontId="0" fillId="0" borderId="35" xfId="245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245" applyFont="1" applyFill="1" applyBorder="1" applyAlignment="1" applyProtection="1">
      <alignment horizontal="left" vertical="center" wrapText="1" indent="11"/>
      <protection/>
    </xf>
    <xf numFmtId="0" fontId="11" fillId="0" borderId="32" xfId="245" applyFont="1" applyFill="1" applyBorder="1" applyAlignment="1" applyProtection="1">
      <alignment horizontal="center" vertical="center" wrapText="1"/>
      <protection/>
    </xf>
    <xf numFmtId="3" fontId="11" fillId="0" borderId="32" xfId="245" applyNumberFormat="1" applyFont="1" applyFill="1" applyBorder="1" applyAlignment="1" applyProtection="1">
      <alignment horizontal="right" vertical="center" wrapText="1"/>
      <protection/>
    </xf>
    <xf numFmtId="164" fontId="11" fillId="0" borderId="36" xfId="245" applyNumberFormat="1" applyFont="1" applyFill="1" applyBorder="1" applyAlignment="1" applyProtection="1">
      <alignment vertical="center" wrapText="1"/>
      <protection locked="0"/>
    </xf>
    <xf numFmtId="0" fontId="11" fillId="0" borderId="32" xfId="245" applyFont="1" applyFill="1" applyBorder="1" applyAlignment="1" applyProtection="1">
      <alignment horizontal="left" vertical="center" wrapText="1" indent="5"/>
      <protection/>
    </xf>
    <xf numFmtId="164" fontId="11" fillId="0" borderId="36" xfId="245" applyNumberFormat="1" applyFont="1" applyFill="1" applyBorder="1" applyAlignment="1" applyProtection="1">
      <alignment vertical="center" wrapText="1"/>
      <protection locked="0"/>
    </xf>
    <xf numFmtId="0" fontId="0" fillId="0" borderId="35" xfId="245" applyFont="1" applyFill="1" applyBorder="1" applyAlignment="1" applyProtection="1">
      <alignment horizontal="left" vertical="center" wrapText="1" indent="1"/>
      <protection/>
    </xf>
    <xf numFmtId="164" fontId="7" fillId="0" borderId="53" xfId="245" applyNumberFormat="1" applyFont="1" applyFill="1" applyBorder="1" applyAlignment="1" applyProtection="1">
      <alignment horizontal="right" vertical="center" wrapText="1"/>
      <protection/>
    </xf>
    <xf numFmtId="164" fontId="7" fillId="0" borderId="20" xfId="245" applyNumberFormat="1" applyFont="1" applyFill="1" applyBorder="1" applyAlignment="1" applyProtection="1">
      <alignment horizontal="right" vertical="center" wrapText="1"/>
      <protection/>
    </xf>
    <xf numFmtId="164" fontId="7" fillId="0" borderId="53" xfId="245" applyNumberFormat="1" applyFont="1" applyFill="1" applyBorder="1" applyAlignment="1" applyProtection="1">
      <alignment vertical="center" wrapText="1"/>
      <protection/>
    </xf>
    <xf numFmtId="164" fontId="7" fillId="0" borderId="53" xfId="245" applyNumberFormat="1" applyFont="1" applyFill="1" applyBorder="1" applyAlignment="1" applyProtection="1">
      <alignment vertical="center" wrapText="1"/>
      <protection/>
    </xf>
    <xf numFmtId="164" fontId="7" fillId="0" borderId="20" xfId="245" applyNumberFormat="1" applyFont="1" applyFill="1" applyBorder="1" applyAlignment="1" applyProtection="1">
      <alignment vertical="center" wrapText="1"/>
      <protection/>
    </xf>
    <xf numFmtId="164" fontId="7" fillId="0" borderId="53" xfId="245" applyNumberFormat="1" applyFont="1" applyFill="1" applyBorder="1" applyAlignment="1" applyProtection="1">
      <alignment vertical="center" wrapText="1"/>
      <protection locked="0"/>
    </xf>
    <xf numFmtId="0" fontId="52" fillId="0" borderId="19" xfId="245" applyFont="1" applyFill="1" applyBorder="1" applyAlignment="1" applyProtection="1">
      <alignment horizontal="center" vertical="center" wrapText="1"/>
      <protection/>
    </xf>
    <xf numFmtId="0" fontId="52" fillId="0" borderId="20" xfId="245" applyFont="1" applyFill="1" applyBorder="1" applyAlignment="1" applyProtection="1">
      <alignment horizontal="center" vertical="center" wrapText="1"/>
      <protection/>
    </xf>
    <xf numFmtId="166" fontId="52" fillId="0" borderId="20" xfId="97" applyNumberFormat="1" applyFont="1" applyFill="1" applyBorder="1" applyAlignment="1" applyProtection="1">
      <alignment horizontal="center" vertical="center" wrapText="1"/>
      <protection/>
    </xf>
    <xf numFmtId="166" fontId="52" fillId="0" borderId="21" xfId="97" applyNumberFormat="1" applyFont="1" applyFill="1" applyBorder="1" applyAlignment="1" applyProtection="1">
      <alignment horizontal="center" vertical="center" wrapText="1"/>
      <protection/>
    </xf>
    <xf numFmtId="1" fontId="53" fillId="0" borderId="19" xfId="245" applyNumberFormat="1" applyFont="1" applyFill="1" applyBorder="1" applyAlignment="1" applyProtection="1">
      <alignment horizontal="center" vertical="center"/>
      <protection/>
    </xf>
    <xf numFmtId="1" fontId="53" fillId="0" borderId="20" xfId="245" applyNumberFormat="1" applyFont="1" applyFill="1" applyBorder="1" applyAlignment="1" applyProtection="1">
      <alignment horizontal="center" vertical="center"/>
      <protection/>
    </xf>
    <xf numFmtId="1" fontId="53" fillId="0" borderId="20" xfId="97" applyNumberFormat="1" applyFont="1" applyFill="1" applyBorder="1" applyAlignment="1" applyProtection="1">
      <alignment horizontal="center" vertical="center"/>
      <protection/>
    </xf>
    <xf numFmtId="1" fontId="53" fillId="0" borderId="21" xfId="97" applyNumberFormat="1" applyFont="1" applyFill="1" applyBorder="1" applyAlignment="1" applyProtection="1">
      <alignment horizontal="center" vertical="center"/>
      <protection/>
    </xf>
    <xf numFmtId="0" fontId="53" fillId="0" borderId="22" xfId="245" applyFont="1" applyFill="1" applyBorder="1" applyAlignment="1" applyProtection="1">
      <alignment horizontal="center" vertical="center"/>
      <protection/>
    </xf>
    <xf numFmtId="0" fontId="53" fillId="0" borderId="24" xfId="245" applyFont="1" applyFill="1" applyBorder="1" applyAlignment="1" applyProtection="1">
      <alignment horizontal="center" vertical="center"/>
      <protection/>
    </xf>
    <xf numFmtId="0" fontId="45" fillId="0" borderId="25" xfId="216" applyFont="1" applyBorder="1" applyAlignment="1">
      <alignment vertical="center" wrapText="1"/>
      <protection/>
    </xf>
    <xf numFmtId="166" fontId="45" fillId="0" borderId="25" xfId="97" applyNumberFormat="1" applyFont="1" applyBorder="1" applyAlignment="1">
      <alignment horizontal="center" vertical="center"/>
    </xf>
    <xf numFmtId="0" fontId="45" fillId="0" borderId="25" xfId="216" applyFont="1" applyBorder="1" applyAlignment="1">
      <alignment vertical="center" wrapText="1" shrinkToFit="1"/>
      <protection/>
    </xf>
    <xf numFmtId="0" fontId="53" fillId="0" borderId="30" xfId="245" applyFont="1" applyFill="1" applyBorder="1" applyAlignment="1" applyProtection="1">
      <alignment horizontal="center" vertical="center"/>
      <protection/>
    </xf>
    <xf numFmtId="0" fontId="45" fillId="0" borderId="27" xfId="216" applyFont="1" applyBorder="1" applyAlignment="1">
      <alignment vertical="center" wrapText="1" shrinkToFit="1"/>
      <protection/>
    </xf>
    <xf numFmtId="166" fontId="45" fillId="0" borderId="27" xfId="97" applyNumberFormat="1" applyFont="1" applyBorder="1" applyAlignment="1">
      <alignment vertical="center"/>
    </xf>
    <xf numFmtId="166" fontId="53" fillId="0" borderId="64" xfId="97" applyNumberFormat="1" applyFont="1" applyFill="1" applyBorder="1" applyAlignment="1" applyProtection="1">
      <alignment vertical="center"/>
      <protection locked="0"/>
    </xf>
    <xf numFmtId="0" fontId="52" fillId="0" borderId="19" xfId="245" applyFont="1" applyFill="1" applyBorder="1" applyAlignment="1" applyProtection="1">
      <alignment horizontal="center" vertical="center"/>
      <protection/>
    </xf>
    <xf numFmtId="0" fontId="52" fillId="0" borderId="20" xfId="245" applyFont="1" applyFill="1" applyBorder="1" applyAlignment="1" applyProtection="1">
      <alignment vertical="center" wrapText="1"/>
      <protection locked="0"/>
    </xf>
    <xf numFmtId="166" fontId="52" fillId="0" borderId="20" xfId="97" applyNumberFormat="1" applyFont="1" applyFill="1" applyBorder="1" applyAlignment="1" applyProtection="1">
      <alignment vertical="center"/>
      <protection locked="0"/>
    </xf>
    <xf numFmtId="166" fontId="52" fillId="0" borderId="21" xfId="97" applyNumberFormat="1" applyFont="1" applyFill="1" applyBorder="1" applyAlignment="1" applyProtection="1">
      <alignment vertical="center"/>
      <protection locked="0"/>
    </xf>
    <xf numFmtId="0" fontId="42" fillId="0" borderId="74" xfId="216" applyFont="1" applyFill="1" applyBorder="1" applyAlignment="1">
      <alignment wrapText="1"/>
      <protection/>
    </xf>
    <xf numFmtId="166" fontId="42" fillId="0" borderId="74" xfId="97" applyNumberFormat="1" applyFont="1" applyBorder="1" applyAlignment="1">
      <alignment horizontal="center"/>
    </xf>
    <xf numFmtId="166" fontId="53" fillId="0" borderId="70" xfId="97" applyNumberFormat="1" applyFont="1" applyFill="1" applyBorder="1" applyAlignment="1" applyProtection="1">
      <alignment vertical="center"/>
      <protection locked="0"/>
    </xf>
    <xf numFmtId="0" fontId="42" fillId="0" borderId="23" xfId="216" applyFont="1" applyBorder="1" applyAlignment="1">
      <alignment wrapText="1"/>
      <protection/>
    </xf>
    <xf numFmtId="166" fontId="42" fillId="0" borderId="23" xfId="97" applyNumberFormat="1" applyFont="1" applyBorder="1" applyAlignment="1">
      <alignment horizontal="center"/>
    </xf>
    <xf numFmtId="0" fontId="42" fillId="0" borderId="25" xfId="216" applyFont="1" applyBorder="1" applyAlignment="1">
      <alignment wrapText="1"/>
      <protection/>
    </xf>
    <xf numFmtId="166" fontId="42" fillId="0" borderId="25" xfId="97" applyNumberFormat="1" applyFont="1" applyFill="1" applyBorder="1" applyAlignment="1">
      <alignment horizontal="center"/>
    </xf>
    <xf numFmtId="0" fontId="42" fillId="0" borderId="25" xfId="216" applyFont="1" applyFill="1" applyBorder="1" applyAlignment="1">
      <alignment wrapText="1"/>
      <protection/>
    </xf>
    <xf numFmtId="166" fontId="42" fillId="0" borderId="25" xfId="97" applyNumberFormat="1" applyFont="1" applyBorder="1" applyAlignment="1">
      <alignment horizontal="center"/>
    </xf>
    <xf numFmtId="0" fontId="53" fillId="0" borderId="26" xfId="245" applyFont="1" applyFill="1" applyBorder="1" applyAlignment="1" applyProtection="1">
      <alignment horizontal="center" vertical="center"/>
      <protection/>
    </xf>
    <xf numFmtId="0" fontId="42" fillId="0" borderId="27" xfId="216" applyFont="1" applyFill="1" applyBorder="1" applyAlignment="1">
      <alignment wrapText="1"/>
      <protection/>
    </xf>
    <xf numFmtId="166" fontId="74" fillId="0" borderId="27" xfId="97" applyNumberFormat="1" applyFont="1" applyFill="1" applyBorder="1" applyAlignment="1">
      <alignment/>
    </xf>
    <xf numFmtId="0" fontId="52" fillId="0" borderId="60" xfId="245" applyFont="1" applyFill="1" applyBorder="1" applyAlignment="1" applyProtection="1">
      <alignment horizontal="center" vertical="center"/>
      <protection/>
    </xf>
    <xf numFmtId="0" fontId="52" fillId="0" borderId="40" xfId="245" applyFont="1" applyFill="1" applyBorder="1" applyAlignment="1" applyProtection="1">
      <alignment horizontal="left" vertical="center" wrapText="1"/>
      <protection/>
    </xf>
    <xf numFmtId="166" fontId="52" fillId="0" borderId="40" xfId="97" applyNumberFormat="1" applyFont="1" applyFill="1" applyBorder="1" applyAlignment="1" applyProtection="1">
      <alignment vertical="center"/>
      <protection/>
    </xf>
    <xf numFmtId="166" fontId="52" fillId="0" borderId="61" xfId="97" applyNumberFormat="1" applyFont="1" applyFill="1" applyBorder="1" applyAlignment="1" applyProtection="1">
      <alignment vertical="center"/>
      <protection/>
    </xf>
    <xf numFmtId="0" fontId="53" fillId="0" borderId="22" xfId="245" applyFont="1" applyFill="1" applyBorder="1" applyAlignment="1" applyProtection="1">
      <alignment horizontal="center" vertical="center" wrapText="1"/>
      <protection/>
    </xf>
    <xf numFmtId="0" fontId="42" fillId="0" borderId="23" xfId="0" applyFont="1" applyBorder="1" applyAlignment="1" applyProtection="1">
      <alignment horizontal="left" vertical="center" wrapText="1" indent="1"/>
      <protection/>
    </xf>
    <xf numFmtId="164" fontId="53" fillId="0" borderId="23" xfId="245" applyNumberFormat="1" applyFont="1" applyFill="1" applyBorder="1" applyAlignment="1" applyProtection="1">
      <alignment vertical="center" wrapText="1"/>
      <protection locked="0"/>
    </xf>
    <xf numFmtId="164" fontId="53" fillId="0" borderId="48" xfId="245" applyNumberFormat="1" applyFont="1" applyFill="1" applyBorder="1" applyAlignment="1" applyProtection="1">
      <alignment vertical="center" wrapText="1"/>
      <protection locked="0"/>
    </xf>
    <xf numFmtId="0" fontId="53" fillId="0" borderId="0" xfId="245" applyFont="1" applyFill="1" applyProtection="1">
      <alignment/>
      <protection/>
    </xf>
    <xf numFmtId="0" fontId="53" fillId="0" borderId="24" xfId="245" applyFont="1" applyFill="1" applyBorder="1" applyAlignment="1" applyProtection="1">
      <alignment horizontal="center" vertical="center" wrapText="1"/>
      <protection/>
    </xf>
    <xf numFmtId="0" fontId="53" fillId="0" borderId="25" xfId="245" applyFont="1" applyFill="1" applyBorder="1" applyAlignment="1" applyProtection="1">
      <alignment horizontal="left" vertical="center" wrapText="1" indent="1"/>
      <protection/>
    </xf>
    <xf numFmtId="164" fontId="53" fillId="0" borderId="25" xfId="245" applyNumberFormat="1" applyFont="1" applyFill="1" applyBorder="1" applyAlignment="1" applyProtection="1">
      <alignment vertical="center" wrapText="1"/>
      <protection locked="0"/>
    </xf>
    <xf numFmtId="164" fontId="53" fillId="0" borderId="49" xfId="245" applyNumberFormat="1" applyFont="1" applyFill="1" applyBorder="1" applyAlignment="1" applyProtection="1">
      <alignment vertical="center" wrapText="1"/>
      <protection locked="0"/>
    </xf>
    <xf numFmtId="164" fontId="53" fillId="0" borderId="50" xfId="245" applyNumberFormat="1" applyFont="1" applyFill="1" applyBorder="1" applyAlignment="1" applyProtection="1">
      <alignment vertical="center" wrapText="1"/>
      <protection locked="0"/>
    </xf>
    <xf numFmtId="0" fontId="42" fillId="0" borderId="25" xfId="0" applyFont="1" applyBorder="1" applyAlignment="1" applyProtection="1">
      <alignment horizontal="left" vertical="center" wrapText="1" indent="1"/>
      <protection/>
    </xf>
    <xf numFmtId="164" fontId="53" fillId="0" borderId="25" xfId="245" applyNumberFormat="1" applyFont="1" applyFill="1" applyBorder="1" applyAlignment="1" applyProtection="1">
      <alignment vertical="center" wrapText="1"/>
      <protection/>
    </xf>
    <xf numFmtId="164" fontId="53" fillId="0" borderId="50" xfId="245" applyNumberFormat="1" applyFont="1" applyFill="1" applyBorder="1" applyAlignment="1" applyProtection="1">
      <alignment vertical="center" wrapText="1"/>
      <protection/>
    </xf>
    <xf numFmtId="0" fontId="53" fillId="0" borderId="30" xfId="245" applyFont="1" applyFill="1" applyBorder="1" applyAlignment="1" applyProtection="1">
      <alignment horizontal="center" vertical="center" wrapText="1"/>
      <protection/>
    </xf>
    <xf numFmtId="0" fontId="53" fillId="0" borderId="27" xfId="245" applyFont="1" applyFill="1" applyBorder="1" applyAlignment="1" applyProtection="1">
      <alignment horizontal="left" vertical="center" wrapText="1" indent="1"/>
      <protection/>
    </xf>
    <xf numFmtId="164" fontId="53" fillId="0" borderId="27" xfId="245" applyNumberFormat="1" applyFont="1" applyFill="1" applyBorder="1" applyAlignment="1" applyProtection="1">
      <alignment vertical="center" wrapText="1"/>
      <protection locked="0"/>
    </xf>
    <xf numFmtId="164" fontId="53" fillId="0" borderId="77" xfId="245" applyNumberFormat="1" applyFont="1" applyFill="1" applyBorder="1" applyAlignment="1" applyProtection="1">
      <alignment vertical="center" wrapText="1"/>
      <protection locked="0"/>
    </xf>
    <xf numFmtId="164" fontId="53" fillId="0" borderId="64" xfId="245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9" xfId="245" applyNumberFormat="1" applyFont="1" applyFill="1" applyBorder="1" applyAlignment="1" applyProtection="1">
      <alignment horizontal="right" vertical="center" wrapText="1"/>
      <protection locked="0"/>
    </xf>
    <xf numFmtId="0" fontId="42" fillId="0" borderId="54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2" fillId="0" borderId="38" xfId="0" applyFont="1" applyBorder="1" applyAlignment="1">
      <alignment vertical="center"/>
    </xf>
    <xf numFmtId="0" fontId="50" fillId="0" borderId="38" xfId="0" applyFont="1" applyBorder="1" applyAlignment="1">
      <alignment horizontal="left" vertical="center" indent="2"/>
    </xf>
    <xf numFmtId="0" fontId="42" fillId="0" borderId="38" xfId="0" applyFont="1" applyBorder="1" applyAlignment="1">
      <alignment horizontal="left" vertical="center"/>
    </xf>
    <xf numFmtId="0" fontId="42" fillId="0" borderId="38" xfId="0" applyFont="1" applyFill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52" fillId="0" borderId="37" xfId="245" applyFont="1" applyFill="1" applyBorder="1" applyAlignment="1" applyProtection="1">
      <alignment horizontal="left" vertical="center" wrapText="1"/>
      <protection/>
    </xf>
    <xf numFmtId="0" fontId="52" fillId="0" borderId="59" xfId="245" applyFont="1" applyFill="1" applyBorder="1" applyAlignment="1" applyProtection="1">
      <alignment horizontal="left" vertical="center" wrapText="1"/>
      <protection/>
    </xf>
    <xf numFmtId="0" fontId="53" fillId="0" borderId="38" xfId="245" applyFont="1" applyFill="1" applyBorder="1" applyAlignment="1" applyProtection="1">
      <alignment horizontal="left" vertical="center" wrapText="1"/>
      <protection/>
    </xf>
    <xf numFmtId="0" fontId="61" fillId="0" borderId="38" xfId="245" applyFont="1" applyFill="1" applyBorder="1" applyAlignment="1" applyProtection="1">
      <alignment horizontal="left" vertical="center" wrapText="1" indent="4"/>
      <protection/>
    </xf>
    <xf numFmtId="0" fontId="61" fillId="0" borderId="38" xfId="245" applyFont="1" applyFill="1" applyBorder="1" applyAlignment="1" applyProtection="1">
      <alignment horizontal="left" vertical="center" wrapText="1" indent="1"/>
      <protection/>
    </xf>
    <xf numFmtId="0" fontId="61" fillId="0" borderId="39" xfId="245" applyFont="1" applyFill="1" applyBorder="1" applyAlignment="1" applyProtection="1">
      <alignment horizontal="left" vertical="center" wrapText="1" indent="6"/>
      <protection/>
    </xf>
    <xf numFmtId="49" fontId="53" fillId="0" borderId="57" xfId="245" applyNumberFormat="1" applyFont="1" applyFill="1" applyBorder="1" applyAlignment="1" applyProtection="1">
      <alignment horizontal="center" vertical="center" wrapText="1"/>
      <protection/>
    </xf>
    <xf numFmtId="0" fontId="53" fillId="0" borderId="57" xfId="245" applyFont="1" applyFill="1" applyBorder="1" applyAlignment="1" applyProtection="1">
      <alignment horizontal="left" vertical="center" wrapText="1" indent="1"/>
      <protection/>
    </xf>
    <xf numFmtId="0" fontId="53" fillId="0" borderId="57" xfId="245" applyFont="1" applyFill="1" applyBorder="1" applyAlignment="1" applyProtection="1">
      <alignment horizontal="center" vertical="center" wrapText="1"/>
      <protection/>
    </xf>
    <xf numFmtId="164" fontId="53" fillId="0" borderId="57" xfId="245" applyNumberFormat="1" applyFont="1" applyFill="1" applyBorder="1" applyAlignment="1" applyProtection="1">
      <alignment vertical="center" wrapText="1"/>
      <protection locked="0"/>
    </xf>
    <xf numFmtId="49" fontId="53" fillId="0" borderId="38" xfId="245" applyNumberFormat="1" applyFont="1" applyFill="1" applyBorder="1" applyAlignment="1" applyProtection="1">
      <alignment horizontal="center" vertical="center" wrapText="1"/>
      <protection/>
    </xf>
    <xf numFmtId="0" fontId="53" fillId="0" borderId="38" xfId="245" applyFont="1" applyFill="1" applyBorder="1" applyAlignment="1" applyProtection="1">
      <alignment horizontal="left" vertical="center" wrapText="1" indent="1"/>
      <protection/>
    </xf>
    <xf numFmtId="0" fontId="53" fillId="0" borderId="38" xfId="245" applyFont="1" applyFill="1" applyBorder="1" applyAlignment="1" applyProtection="1">
      <alignment horizontal="center" vertical="center" wrapText="1"/>
      <protection/>
    </xf>
    <xf numFmtId="164" fontId="53" fillId="0" borderId="38" xfId="245" applyNumberFormat="1" applyFont="1" applyFill="1" applyBorder="1" applyAlignment="1" applyProtection="1">
      <alignment vertical="center" wrapText="1"/>
      <protection locked="0"/>
    </xf>
    <xf numFmtId="49" fontId="52" fillId="0" borderId="38" xfId="245" applyNumberFormat="1" applyFont="1" applyFill="1" applyBorder="1" applyAlignment="1" applyProtection="1">
      <alignment horizontal="center" vertical="center" wrapText="1"/>
      <protection/>
    </xf>
    <xf numFmtId="0" fontId="52" fillId="0" borderId="38" xfId="245" applyFont="1" applyFill="1" applyBorder="1" applyAlignment="1" applyProtection="1">
      <alignment vertical="center" wrapText="1"/>
      <protection/>
    </xf>
    <xf numFmtId="0" fontId="52" fillId="0" borderId="38" xfId="245" applyFont="1" applyFill="1" applyBorder="1" applyAlignment="1" applyProtection="1">
      <alignment horizontal="center" vertical="center" wrapText="1"/>
      <protection/>
    </xf>
    <xf numFmtId="164" fontId="52" fillId="0" borderId="38" xfId="245" applyNumberFormat="1" applyFont="1" applyFill="1" applyBorder="1" applyAlignment="1" applyProtection="1">
      <alignment vertical="center" wrapText="1"/>
      <protection locked="0"/>
    </xf>
    <xf numFmtId="49" fontId="52" fillId="0" borderId="39" xfId="245" applyNumberFormat="1" applyFont="1" applyFill="1" applyBorder="1" applyAlignment="1" applyProtection="1">
      <alignment horizontal="center" vertical="center" wrapText="1"/>
      <protection/>
    </xf>
    <xf numFmtId="0" fontId="52" fillId="0" borderId="39" xfId="245" applyFont="1" applyFill="1" applyBorder="1" applyAlignment="1" applyProtection="1">
      <alignment horizontal="left" vertical="center" wrapText="1" indent="1"/>
      <protection/>
    </xf>
    <xf numFmtId="0" fontId="52" fillId="0" borderId="39" xfId="245" applyFont="1" applyFill="1" applyBorder="1" applyAlignment="1" applyProtection="1">
      <alignment horizontal="center" vertical="center" wrapText="1"/>
      <protection/>
    </xf>
    <xf numFmtId="164" fontId="52" fillId="0" borderId="39" xfId="245" applyNumberFormat="1" applyFont="1" applyFill="1" applyBorder="1" applyAlignment="1" applyProtection="1">
      <alignment vertical="center" wrapText="1"/>
      <protection locked="0"/>
    </xf>
    <xf numFmtId="49" fontId="52" fillId="0" borderId="37" xfId="245" applyNumberFormat="1" applyFont="1" applyFill="1" applyBorder="1" applyAlignment="1" applyProtection="1">
      <alignment horizontal="center" vertical="center" wrapText="1"/>
      <protection/>
    </xf>
    <xf numFmtId="0" fontId="52" fillId="0" borderId="37" xfId="245" applyFont="1" applyFill="1" applyBorder="1" applyAlignment="1" applyProtection="1">
      <alignment horizontal="left" vertical="center" wrapText="1" indent="1"/>
      <protection/>
    </xf>
    <xf numFmtId="0" fontId="52" fillId="0" borderId="37" xfId="245" applyFont="1" applyFill="1" applyBorder="1" applyAlignment="1" applyProtection="1">
      <alignment horizontal="center" vertical="center" wrapText="1"/>
      <protection/>
    </xf>
    <xf numFmtId="164" fontId="52" fillId="0" borderId="37" xfId="245" applyNumberFormat="1" applyFont="1" applyFill="1" applyBorder="1" applyAlignment="1" applyProtection="1">
      <alignment vertical="center" wrapText="1"/>
      <protection/>
    </xf>
    <xf numFmtId="0" fontId="52" fillId="0" borderId="38" xfId="245" applyFont="1" applyFill="1" applyBorder="1" applyAlignment="1" applyProtection="1">
      <alignment horizontal="left" vertical="center" wrapText="1" indent="1"/>
      <protection/>
    </xf>
    <xf numFmtId="0" fontId="52" fillId="0" borderId="58" xfId="245" applyFont="1" applyFill="1" applyBorder="1" applyAlignment="1" applyProtection="1">
      <alignment horizontal="center" vertical="center" wrapText="1"/>
      <protection/>
    </xf>
    <xf numFmtId="164" fontId="52" fillId="0" borderId="38" xfId="245" applyNumberFormat="1" applyFont="1" applyFill="1" applyBorder="1" applyAlignment="1" applyProtection="1">
      <alignment vertical="center" wrapText="1"/>
      <protection/>
    </xf>
    <xf numFmtId="0" fontId="52" fillId="0" borderId="59" xfId="245" applyFont="1" applyFill="1" applyBorder="1" applyAlignment="1" applyProtection="1">
      <alignment horizontal="center" vertical="center" wrapText="1"/>
      <protection/>
    </xf>
    <xf numFmtId="0" fontId="52" fillId="0" borderId="59" xfId="245" applyFont="1" applyFill="1" applyBorder="1" applyAlignment="1" applyProtection="1">
      <alignment horizontal="left" vertical="center" wrapText="1" indent="1"/>
      <protection/>
    </xf>
    <xf numFmtId="164" fontId="52" fillId="0" borderId="59" xfId="245" applyNumberFormat="1" applyFont="1" applyFill="1" applyBorder="1" applyAlignment="1" applyProtection="1">
      <alignment vertical="center" wrapText="1"/>
      <protection/>
    </xf>
    <xf numFmtId="0" fontId="46" fillId="0" borderId="37" xfId="244" applyFont="1" applyBorder="1" applyAlignment="1">
      <alignment horizontal="center" vertical="center"/>
      <protection/>
    </xf>
    <xf numFmtId="0" fontId="33" fillId="0" borderId="37" xfId="244" applyFont="1" applyBorder="1" applyAlignment="1">
      <alignment horizontal="center" vertical="center"/>
      <protection/>
    </xf>
    <xf numFmtId="0" fontId="46" fillId="0" borderId="37" xfId="244" applyFont="1" applyBorder="1" applyAlignment="1">
      <alignment vertical="center"/>
      <protection/>
    </xf>
    <xf numFmtId="0" fontId="33" fillId="0" borderId="37" xfId="244" applyFont="1" applyBorder="1" applyAlignment="1">
      <alignment vertical="center"/>
      <protection/>
    </xf>
    <xf numFmtId="164" fontId="9" fillId="56" borderId="0" xfId="241" applyNumberFormat="1" applyFont="1" applyFill="1" applyBorder="1" applyAlignment="1">
      <alignment horizontal="right" vertical="center" wrapText="1"/>
      <protection/>
    </xf>
    <xf numFmtId="164" fontId="12" fillId="56" borderId="20" xfId="241" applyNumberFormat="1" applyFont="1" applyFill="1" applyBorder="1" applyAlignment="1">
      <alignment horizontal="right" vertical="center"/>
      <protection/>
    </xf>
    <xf numFmtId="164" fontId="12" fillId="56" borderId="53" xfId="241" applyNumberFormat="1" applyFont="1" applyFill="1" applyBorder="1" applyAlignment="1">
      <alignment horizontal="right" vertical="center"/>
      <protection/>
    </xf>
    <xf numFmtId="164" fontId="12" fillId="56" borderId="21" xfId="241" applyNumberFormat="1" applyFont="1" applyFill="1" applyBorder="1" applyAlignment="1">
      <alignment horizontal="right" vertical="center"/>
      <protection/>
    </xf>
    <xf numFmtId="164" fontId="12" fillId="56" borderId="20" xfId="241" applyNumberFormat="1" applyFont="1" applyFill="1" applyBorder="1" applyAlignment="1">
      <alignment vertical="center" wrapText="1"/>
      <protection/>
    </xf>
    <xf numFmtId="164" fontId="12" fillId="56" borderId="21" xfId="241" applyNumberFormat="1" applyFont="1" applyFill="1" applyBorder="1" applyAlignment="1">
      <alignment vertical="center" wrapText="1"/>
      <protection/>
    </xf>
    <xf numFmtId="164" fontId="0" fillId="0" borderId="50" xfId="245" applyNumberFormat="1" applyFont="1" applyFill="1" applyBorder="1" applyAlignment="1" applyProtection="1">
      <alignment vertical="center"/>
      <protection locked="0"/>
    </xf>
    <xf numFmtId="3" fontId="101" fillId="0" borderId="0" xfId="161" applyNumberFormat="1" applyFont="1">
      <alignment/>
      <protection/>
    </xf>
    <xf numFmtId="0" fontId="104" fillId="0" borderId="0" xfId="0" applyFont="1" applyAlignment="1">
      <alignment/>
    </xf>
    <xf numFmtId="164" fontId="2" fillId="0" borderId="0" xfId="245" applyNumberFormat="1" applyFill="1" applyProtection="1">
      <alignment/>
      <protection/>
    </xf>
    <xf numFmtId="10" fontId="9" fillId="0" borderId="0" xfId="241" applyNumberFormat="1" applyFont="1" applyFill="1" applyBorder="1" applyAlignment="1">
      <alignment horizontal="left" vertical="center"/>
      <protection/>
    </xf>
    <xf numFmtId="164" fontId="9" fillId="0" borderId="0" xfId="241" applyNumberFormat="1" applyFont="1" applyFill="1" applyBorder="1" applyAlignment="1">
      <alignment horizontal="left" vertical="center" wrapText="1"/>
      <protection/>
    </xf>
    <xf numFmtId="0" fontId="9" fillId="0" borderId="0" xfId="241" applyNumberFormat="1" applyFont="1" applyFill="1" applyBorder="1" applyAlignment="1">
      <alignment horizontal="left" vertical="center"/>
      <protection/>
    </xf>
    <xf numFmtId="0" fontId="9" fillId="0" borderId="24" xfId="173" applyFont="1" applyBorder="1" applyAlignment="1">
      <alignment horizontal="center" vertical="center"/>
      <protection/>
    </xf>
    <xf numFmtId="0" fontId="9" fillId="0" borderId="25" xfId="173" applyFont="1" applyBorder="1" applyAlignment="1">
      <alignment vertical="center"/>
      <protection/>
    </xf>
    <xf numFmtId="0" fontId="9" fillId="0" borderId="25" xfId="173" applyFont="1" applyBorder="1" applyAlignment="1">
      <alignment/>
      <protection/>
    </xf>
    <xf numFmtId="166" fontId="2" fillId="0" borderId="0" xfId="93" applyNumberFormat="1" applyFont="1" applyFill="1" applyAlignment="1" applyProtection="1">
      <alignment horizontal="right" vertical="center" inden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66" fontId="2" fillId="0" borderId="0" xfId="245" applyNumberFormat="1" applyFill="1" applyProtection="1">
      <alignment/>
      <protection/>
    </xf>
    <xf numFmtId="0" fontId="42" fillId="0" borderId="0" xfId="175" applyFont="1" applyFill="1" applyAlignment="1">
      <alignment/>
      <protection/>
    </xf>
    <xf numFmtId="3" fontId="42" fillId="0" borderId="0" xfId="175" applyNumberFormat="1" applyFont="1" applyFill="1" applyAlignment="1">
      <alignment/>
      <protection/>
    </xf>
    <xf numFmtId="3" fontId="9" fillId="0" borderId="0" xfId="175" applyNumberFormat="1" applyFont="1" applyFill="1">
      <alignment/>
      <protection/>
    </xf>
    <xf numFmtId="0" fontId="105" fillId="0" borderId="0" xfId="175" applyFont="1" applyFill="1" applyAlignment="1">
      <alignment/>
      <protection/>
    </xf>
    <xf numFmtId="3" fontId="105" fillId="0" borderId="0" xfId="175" applyNumberFormat="1" applyFont="1" applyFill="1" applyAlignment="1">
      <alignment/>
      <protection/>
    </xf>
    <xf numFmtId="3" fontId="12" fillId="0" borderId="0" xfId="175" applyNumberFormat="1" applyFont="1" applyFill="1">
      <alignment/>
      <protection/>
    </xf>
    <xf numFmtId="0" fontId="44" fillId="0" borderId="0" xfId="175" applyFont="1" applyFill="1" applyAlignment="1">
      <alignment/>
      <protection/>
    </xf>
    <xf numFmtId="3" fontId="44" fillId="0" borderId="0" xfId="175" applyNumberFormat="1" applyFont="1" applyFill="1" applyAlignment="1">
      <alignment/>
      <protection/>
    </xf>
    <xf numFmtId="0" fontId="9" fillId="0" borderId="0" xfId="175" applyFont="1" applyFill="1" applyAlignment="1">
      <alignment horizontal="center"/>
      <protection/>
    </xf>
    <xf numFmtId="3" fontId="106" fillId="0" borderId="0" xfId="175" applyNumberFormat="1" applyFont="1" applyFill="1">
      <alignment/>
      <protection/>
    </xf>
    <xf numFmtId="0" fontId="106" fillId="0" borderId="0" xfId="175" applyFont="1" applyFill="1">
      <alignment/>
      <protection/>
    </xf>
    <xf numFmtId="164" fontId="9" fillId="0" borderId="74" xfId="242" applyNumberFormat="1" applyFont="1" applyBorder="1" applyAlignment="1">
      <alignment vertical="center"/>
      <protection/>
    </xf>
    <xf numFmtId="4" fontId="9" fillId="0" borderId="74" xfId="242" applyNumberFormat="1" applyFont="1" applyBorder="1" applyAlignment="1">
      <alignment vertical="center"/>
      <protection/>
    </xf>
    <xf numFmtId="165" fontId="9" fillId="0" borderId="70" xfId="242" applyNumberFormat="1" applyFont="1" applyBorder="1" applyAlignment="1">
      <alignment vertical="center"/>
      <protection/>
    </xf>
    <xf numFmtId="3" fontId="9" fillId="0" borderId="74" xfId="242" applyNumberFormat="1" applyFont="1" applyBorder="1" applyAlignment="1">
      <alignment vertical="center"/>
      <protection/>
    </xf>
    <xf numFmtId="3" fontId="9" fillId="0" borderId="29" xfId="242" applyNumberFormat="1" applyFont="1" applyBorder="1" applyAlignment="1">
      <alignment vertical="center"/>
      <protection/>
    </xf>
    <xf numFmtId="3" fontId="9" fillId="0" borderId="32" xfId="242" applyNumberFormat="1" applyFont="1" applyBorder="1" applyAlignment="1">
      <alignment vertical="center"/>
      <protection/>
    </xf>
    <xf numFmtId="164" fontId="9" fillId="0" borderId="24" xfId="242" applyNumberFormat="1" applyFont="1" applyFill="1" applyBorder="1" applyAlignment="1">
      <alignment horizontal="left" vertical="center" wrapText="1"/>
      <protection/>
    </xf>
    <xf numFmtId="164" fontId="9" fillId="0" borderId="26" xfId="242" applyNumberFormat="1" applyFont="1" applyFill="1" applyBorder="1" applyAlignment="1">
      <alignment horizontal="left" vertical="center" wrapText="1"/>
      <protection/>
    </xf>
    <xf numFmtId="164" fontId="9" fillId="0" borderId="26" xfId="242" applyNumberFormat="1" applyFont="1" applyFill="1" applyBorder="1" applyAlignment="1">
      <alignment horizontal="left" vertical="center"/>
      <protection/>
    </xf>
    <xf numFmtId="164" fontId="42" fillId="0" borderId="19" xfId="242" applyNumberFormat="1" applyFont="1" applyFill="1" applyBorder="1" applyAlignment="1">
      <alignment vertical="center" wrapText="1"/>
      <protection/>
    </xf>
    <xf numFmtId="164" fontId="60" fillId="0" borderId="0" xfId="241" applyNumberFormat="1" applyFont="1" applyFill="1" applyBorder="1" applyAlignment="1">
      <alignment vertical="center" wrapText="1"/>
      <protection/>
    </xf>
    <xf numFmtId="0" fontId="44" fillId="0" borderId="0" xfId="210" applyFont="1" applyAlignment="1">
      <alignment horizontal="center"/>
      <protection/>
    </xf>
    <xf numFmtId="164" fontId="0" fillId="0" borderId="37" xfId="0" applyNumberFormat="1" applyFill="1" applyBorder="1" applyAlignment="1" applyProtection="1">
      <alignment vertical="center" wrapText="1"/>
      <protection/>
    </xf>
    <xf numFmtId="164" fontId="0" fillId="0" borderId="37" xfId="0" applyNumberFormat="1" applyFont="1" applyFill="1" applyBorder="1" applyAlignment="1" applyProtection="1">
      <alignment horizontal="left" vertical="center" wrapText="1"/>
      <protection/>
    </xf>
    <xf numFmtId="164" fontId="11" fillId="0" borderId="37" xfId="0" applyNumberFormat="1" applyFont="1" applyFill="1" applyBorder="1" applyAlignment="1" applyProtection="1">
      <alignment horizontal="left" vertical="center" wrapText="1"/>
      <protection/>
    </xf>
    <xf numFmtId="0" fontId="11" fillId="0" borderId="37" xfId="245" applyFont="1" applyFill="1" applyBorder="1" applyAlignment="1" applyProtection="1">
      <alignment horizontal="left" vertical="center" wrapText="1" indent="4"/>
      <protection/>
    </xf>
    <xf numFmtId="0" fontId="11" fillId="0" borderId="37" xfId="245" applyFont="1" applyFill="1" applyBorder="1" applyAlignment="1" applyProtection="1">
      <alignment horizontal="left" vertical="center" wrapText="1" indent="8"/>
      <protection/>
    </xf>
    <xf numFmtId="0" fontId="0" fillId="0" borderId="37" xfId="245" applyFont="1" applyFill="1" applyBorder="1" applyAlignment="1" applyProtection="1">
      <alignment horizontal="left" vertical="center" wrapText="1"/>
      <protection/>
    </xf>
    <xf numFmtId="0" fontId="11" fillId="0" borderId="37" xfId="245" applyFont="1" applyFill="1" applyBorder="1" applyAlignment="1" applyProtection="1">
      <alignment horizontal="left" vertical="center" wrapText="1"/>
      <protection/>
    </xf>
    <xf numFmtId="0" fontId="0" fillId="0" borderId="37" xfId="245" applyFont="1" applyFill="1" applyBorder="1" applyAlignment="1" applyProtection="1">
      <alignment horizontal="left" vertical="center" wrapText="1"/>
      <protection/>
    </xf>
    <xf numFmtId="0" fontId="11" fillId="0" borderId="37" xfId="245" applyFont="1" applyFill="1" applyBorder="1" applyAlignment="1" applyProtection="1">
      <alignment horizontal="left" vertical="center" wrapText="1" indent="2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  <protection locked="0"/>
    </xf>
    <xf numFmtId="3" fontId="0" fillId="0" borderId="78" xfId="0" applyNumberFormat="1" applyFont="1" applyBorder="1" applyAlignment="1" applyProtection="1">
      <alignment horizontal="right" vertical="center" indent="1"/>
      <protection locked="0"/>
    </xf>
    <xf numFmtId="3" fontId="0" fillId="0" borderId="79" xfId="0" applyNumberFormat="1" applyFont="1" applyBorder="1" applyAlignment="1" applyProtection="1">
      <alignment horizontal="right" vertical="center" indent="1"/>
      <protection locked="0"/>
    </xf>
    <xf numFmtId="3" fontId="9" fillId="0" borderId="50" xfId="173" applyNumberFormat="1" applyFont="1" applyBorder="1" applyAlignment="1">
      <alignment horizontal="right"/>
      <protection/>
    </xf>
    <xf numFmtId="9" fontId="53" fillId="0" borderId="0" xfId="245" applyNumberFormat="1" applyFont="1" applyFill="1" applyProtection="1">
      <alignment/>
      <protection/>
    </xf>
    <xf numFmtId="164" fontId="12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 applyProtection="1">
      <alignment vertical="center" wrapText="1"/>
      <protection locked="0"/>
    </xf>
    <xf numFmtId="164" fontId="9" fillId="0" borderId="27" xfId="0" applyNumberFormat="1" applyFont="1" applyFill="1" applyBorder="1" applyAlignment="1" applyProtection="1">
      <alignment vertical="center" wrapText="1"/>
      <protection locked="0"/>
    </xf>
    <xf numFmtId="164" fontId="12" fillId="0" borderId="35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2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right"/>
      <protection/>
    </xf>
    <xf numFmtId="0" fontId="57" fillId="0" borderId="80" xfId="0" applyFont="1" applyFill="1" applyBorder="1" applyAlignment="1" applyProtection="1">
      <alignment horizontal="center" vertical="center" wrapText="1"/>
      <protection/>
    </xf>
    <xf numFmtId="0" fontId="57" fillId="0" borderId="81" xfId="0" applyFont="1" applyFill="1" applyBorder="1" applyAlignment="1" applyProtection="1">
      <alignment horizontal="center" vertical="center" wrapText="1"/>
      <protection/>
    </xf>
    <xf numFmtId="0" fontId="57" fillId="0" borderId="82" xfId="0" applyFont="1" applyFill="1" applyBorder="1" applyAlignment="1" applyProtection="1">
      <alignment horizontal="center" vertical="center" wrapText="1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vertical="center" wrapText="1"/>
      <protection/>
    </xf>
    <xf numFmtId="164" fontId="8" fillId="0" borderId="59" xfId="0" applyNumberFormat="1" applyFont="1" applyFill="1" applyBorder="1" applyAlignment="1" applyProtection="1">
      <alignment vertical="center"/>
      <protection locked="0"/>
    </xf>
    <xf numFmtId="164" fontId="18" fillId="0" borderId="84" xfId="0" applyNumberFormat="1" applyFont="1" applyFill="1" applyBorder="1" applyAlignment="1" applyProtection="1">
      <alignment vertical="center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vertical="center" wrapText="1"/>
      <protection/>
    </xf>
    <xf numFmtId="164" fontId="8" fillId="0" borderId="37" xfId="0" applyNumberFormat="1" applyFont="1" applyFill="1" applyBorder="1" applyAlignment="1" applyProtection="1">
      <alignment vertical="center"/>
      <protection locked="0"/>
    </xf>
    <xf numFmtId="164" fontId="18" fillId="0" borderId="79" xfId="0" applyNumberFormat="1" applyFont="1" applyFill="1" applyBorder="1" applyAlignment="1" applyProtection="1">
      <alignment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vertical="center" wrapText="1"/>
      <protection/>
    </xf>
    <xf numFmtId="164" fontId="8" fillId="0" borderId="56" xfId="0" applyNumberFormat="1" applyFont="1" applyFill="1" applyBorder="1" applyAlignment="1" applyProtection="1">
      <alignment vertical="center"/>
      <protection locked="0"/>
    </xf>
    <xf numFmtId="164" fontId="18" fillId="0" borderId="87" xfId="0" applyNumberFormat="1" applyFont="1" applyFill="1" applyBorder="1" applyAlignment="1" applyProtection="1">
      <alignment vertical="center"/>
      <protection/>
    </xf>
    <xf numFmtId="0" fontId="18" fillId="0" borderId="80" xfId="0" applyFont="1" applyFill="1" applyBorder="1" applyAlignment="1" applyProtection="1">
      <alignment horizontal="center" vertical="center"/>
      <protection/>
    </xf>
    <xf numFmtId="0" fontId="57" fillId="0" borderId="81" xfId="0" applyFont="1" applyFill="1" applyBorder="1" applyAlignment="1" applyProtection="1">
      <alignment vertical="center" wrapText="1"/>
      <protection/>
    </xf>
    <xf numFmtId="164" fontId="18" fillId="0" borderId="81" xfId="0" applyNumberFormat="1" applyFont="1" applyFill="1" applyBorder="1" applyAlignment="1" applyProtection="1">
      <alignment vertical="center"/>
      <protection/>
    </xf>
    <xf numFmtId="164" fontId="18" fillId="0" borderId="8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63" xfId="0" applyFill="1" applyBorder="1" applyAlignment="1" applyProtection="1">
      <alignment/>
      <protection/>
    </xf>
    <xf numFmtId="0" fontId="14" fillId="0" borderId="6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10" fontId="0" fillId="0" borderId="0" xfId="263" applyNumberFormat="1" applyFont="1" applyFill="1" applyAlignment="1" applyProtection="1">
      <alignment vertical="center" wrapText="1"/>
      <protection/>
    </xf>
    <xf numFmtId="3" fontId="9" fillId="0" borderId="47" xfId="0" applyNumberFormat="1" applyFont="1" applyFill="1" applyBorder="1" applyAlignment="1" applyProtection="1">
      <alignment horizontal="right" vertical="center" wrapText="1"/>
      <protection/>
    </xf>
    <xf numFmtId="3" fontId="9" fillId="0" borderId="49" xfId="0" applyNumberFormat="1" applyFont="1" applyFill="1" applyBorder="1" applyAlignment="1" applyProtection="1">
      <alignment horizontal="right" vertical="center" wrapText="1"/>
      <protection/>
    </xf>
    <xf numFmtId="166" fontId="2" fillId="0" borderId="0" xfId="245" applyNumberFormat="1" applyFont="1" applyFill="1" applyAlignment="1" applyProtection="1">
      <alignment horizontal="right" vertical="center" inden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164" fontId="0" fillId="0" borderId="48" xfId="245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164" fontId="7" fillId="0" borderId="49" xfId="245" applyNumberFormat="1" applyFont="1" applyFill="1" applyBorder="1" applyAlignment="1" applyProtection="1">
      <alignment horizontal="right" vertical="center" wrapText="1"/>
      <protection/>
    </xf>
    <xf numFmtId="164" fontId="7" fillId="0" borderId="25" xfId="245" applyNumberFormat="1" applyFont="1" applyFill="1" applyBorder="1" applyAlignment="1" applyProtection="1">
      <alignment horizontal="right" vertical="center" wrapText="1"/>
      <protection/>
    </xf>
    <xf numFmtId="164" fontId="7" fillId="0" borderId="88" xfId="245" applyNumberFormat="1" applyFont="1" applyFill="1" applyBorder="1" applyAlignment="1" applyProtection="1">
      <alignment horizontal="right" vertical="center" wrapText="1"/>
      <protection/>
    </xf>
    <xf numFmtId="164" fontId="0" fillId="0" borderId="50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49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88" xfId="245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left" vertical="center" wrapText="1" indent="6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3" fontId="9" fillId="0" borderId="77" xfId="0" applyNumberFormat="1" applyFont="1" applyFill="1" applyBorder="1" applyAlignment="1" applyProtection="1">
      <alignment horizontal="right" vertical="center" wrapText="1"/>
      <protection/>
    </xf>
    <xf numFmtId="164" fontId="11" fillId="0" borderId="64" xfId="245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164" fontId="7" fillId="0" borderId="66" xfId="245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Fill="1" applyBorder="1" applyAlignment="1" applyProtection="1">
      <alignment horizontal="left" wrapText="1"/>
      <protection/>
    </xf>
    <xf numFmtId="3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left" wrapText="1"/>
      <protection/>
    </xf>
    <xf numFmtId="164" fontId="0" fillId="0" borderId="49" xfId="245" applyNumberFormat="1" applyFont="1" applyFill="1" applyBorder="1" applyAlignment="1" applyProtection="1">
      <alignment vertical="center" wrapText="1"/>
      <protection locked="0"/>
    </xf>
    <xf numFmtId="164" fontId="0" fillId="0" borderId="88" xfId="245" applyNumberFormat="1" applyFont="1" applyFill="1" applyBorder="1" applyAlignment="1" applyProtection="1">
      <alignment vertical="center" wrapText="1"/>
      <protection locked="0"/>
    </xf>
    <xf numFmtId="3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left" vertical="center" wrapText="1" indent="7"/>
      <protection/>
    </xf>
    <xf numFmtId="0" fontId="10" fillId="0" borderId="27" xfId="0" applyFont="1" applyFill="1" applyBorder="1" applyAlignment="1" applyProtection="1">
      <alignment horizontal="left" vertical="center" wrapText="1" indent="7"/>
      <protection/>
    </xf>
    <xf numFmtId="3" fontId="9" fillId="0" borderId="77" xfId="0" applyNumberFormat="1" applyFont="1" applyFill="1" applyBorder="1" applyAlignment="1" applyProtection="1">
      <alignment horizontal="center" vertical="center" wrapText="1"/>
      <protection/>
    </xf>
    <xf numFmtId="164" fontId="0" fillId="0" borderId="64" xfId="24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6" xfId="245" applyNumberFormat="1" applyFont="1" applyFill="1" applyBorder="1" applyAlignment="1" applyProtection="1">
      <alignment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3" fontId="10" fillId="0" borderId="49" xfId="0" applyNumberFormat="1" applyFont="1" applyFill="1" applyBorder="1" applyAlignment="1" applyProtection="1">
      <alignment horizontal="right" vertical="center" wrapText="1"/>
      <protection/>
    </xf>
    <xf numFmtId="3" fontId="10" fillId="0" borderId="25" xfId="0" applyNumberFormat="1" applyFont="1" applyFill="1" applyBorder="1" applyAlignment="1" applyProtection="1">
      <alignment horizontal="right" vertical="center" wrapText="1"/>
      <protection/>
    </xf>
    <xf numFmtId="164" fontId="11" fillId="0" borderId="88" xfId="245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27" xfId="0" applyFont="1" applyFill="1" applyBorder="1" applyAlignment="1" applyProtection="1">
      <alignment horizontal="left" wrapText="1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3" fontId="9" fillId="0" borderId="77" xfId="0" applyNumberFormat="1" applyFont="1" applyFill="1" applyBorder="1" applyAlignment="1" applyProtection="1">
      <alignment horizontal="right" wrapText="1"/>
      <protection/>
    </xf>
    <xf numFmtId="0" fontId="9" fillId="0" borderId="29" xfId="0" applyFont="1" applyFill="1" applyBorder="1" applyAlignment="1" applyProtection="1">
      <alignment horizontal="left" wrapText="1"/>
      <protection/>
    </xf>
    <xf numFmtId="0" fontId="9" fillId="0" borderId="29" xfId="0" applyFont="1" applyFill="1" applyBorder="1" applyAlignment="1" applyProtection="1">
      <alignment horizontal="center" wrapText="1"/>
      <protection/>
    </xf>
    <xf numFmtId="3" fontId="9" fillId="0" borderId="76" xfId="0" applyNumberFormat="1" applyFont="1" applyFill="1" applyBorder="1" applyAlignment="1" applyProtection="1">
      <alignment horizontal="right" wrapText="1"/>
      <protection/>
    </xf>
    <xf numFmtId="0" fontId="9" fillId="0" borderId="25" xfId="0" applyFont="1" applyFill="1" applyBorder="1" applyAlignment="1" applyProtection="1">
      <alignment horizontal="center" wrapText="1"/>
      <protection/>
    </xf>
    <xf numFmtId="3" fontId="9" fillId="0" borderId="49" xfId="0" applyNumberFormat="1" applyFont="1" applyFill="1" applyBorder="1" applyAlignment="1" applyProtection="1">
      <alignment horizontal="right" wrapText="1"/>
      <protection/>
    </xf>
    <xf numFmtId="0" fontId="9" fillId="0" borderId="27" xfId="0" applyFont="1" applyFill="1" applyBorder="1" applyAlignment="1" applyProtection="1">
      <alignment horizontal="left" vertical="center" wrapText="1"/>
      <protection/>
    </xf>
    <xf numFmtId="164" fontId="7" fillId="0" borderId="66" xfId="245" applyNumberFormat="1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 applyProtection="1">
      <alignment horizontal="center" wrapText="1"/>
      <protection/>
    </xf>
    <xf numFmtId="3" fontId="9" fillId="0" borderId="47" xfId="0" applyNumberFormat="1" applyFont="1" applyFill="1" applyBorder="1" applyAlignment="1" applyProtection="1">
      <alignment horizontal="right" wrapText="1"/>
      <protection/>
    </xf>
    <xf numFmtId="0" fontId="9" fillId="0" borderId="20" xfId="0" applyFont="1" applyFill="1" applyBorder="1" applyAlignment="1" applyProtection="1">
      <alignment horizontal="center" wrapText="1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3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3" fontId="9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245" applyNumberFormat="1" applyFont="1" applyFill="1" applyBorder="1" applyAlignment="1" applyProtection="1">
      <alignment horizontal="right" vertical="center" wrapText="1"/>
      <protection/>
    </xf>
    <xf numFmtId="3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48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64" xfId="245" applyNumberFormat="1" applyFont="1" applyFill="1" applyBorder="1" applyAlignment="1" applyProtection="1">
      <alignment horizontal="right" vertical="center" wrapText="1"/>
      <protection locked="0"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164" fontId="7" fillId="0" borderId="31" xfId="245" applyNumberFormat="1" applyFont="1" applyFill="1" applyBorder="1" applyAlignment="1" applyProtection="1">
      <alignment horizontal="right" vertical="center" wrapText="1"/>
      <protection locked="0"/>
    </xf>
    <xf numFmtId="164" fontId="7" fillId="0" borderId="43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49" xfId="245" applyNumberFormat="1" applyFont="1" applyFill="1" applyBorder="1" applyAlignment="1" applyProtection="1">
      <alignment vertical="center" wrapText="1"/>
      <protection/>
    </xf>
    <xf numFmtId="164" fontId="0" fillId="0" borderId="88" xfId="245" applyNumberFormat="1" applyFont="1" applyFill="1" applyBorder="1" applyAlignment="1" applyProtection="1">
      <alignment vertical="center" wrapText="1"/>
      <protection/>
    </xf>
    <xf numFmtId="0" fontId="10" fillId="0" borderId="25" xfId="0" applyFont="1" applyFill="1" applyBorder="1" applyAlignment="1" applyProtection="1">
      <alignment horizontal="left" wrapText="1" indent="5"/>
      <protection/>
    </xf>
    <xf numFmtId="0" fontId="10" fillId="0" borderId="27" xfId="0" applyFont="1" applyFill="1" applyBorder="1" applyAlignment="1" applyProtection="1">
      <alignment horizontal="left" vertical="center" wrapText="1" indent="5"/>
      <protection/>
    </xf>
    <xf numFmtId="0" fontId="12" fillId="0" borderId="20" xfId="0" applyFont="1" applyFill="1" applyBorder="1" applyAlignment="1" applyProtection="1">
      <alignment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3" fontId="10" fillId="0" borderId="32" xfId="0" applyNumberFormat="1" applyFont="1" applyFill="1" applyBorder="1" applyAlignment="1" applyProtection="1">
      <alignment horizontal="right" vertical="center" wrapText="1"/>
      <protection/>
    </xf>
    <xf numFmtId="164" fontId="12" fillId="0" borderId="21" xfId="0" applyNumberFormat="1" applyFont="1" applyFill="1" applyBorder="1" applyAlignment="1" applyProtection="1" quotePrefix="1">
      <alignment vertical="center" wrapText="1"/>
      <protection/>
    </xf>
    <xf numFmtId="0" fontId="12" fillId="0" borderId="20" xfId="0" applyFont="1" applyFill="1" applyBorder="1" applyAlignment="1" applyProtection="1">
      <alignment horizontal="left" vertical="center" wrapText="1" indent="1"/>
      <protection/>
    </xf>
    <xf numFmtId="3" fontId="12" fillId="0" borderId="53" xfId="0" applyNumberFormat="1" applyFont="1" applyFill="1" applyBorder="1" applyAlignment="1" applyProtection="1">
      <alignment vertical="center" wrapText="1"/>
      <protection/>
    </xf>
    <xf numFmtId="0" fontId="12" fillId="0" borderId="37" xfId="175" applyFont="1" applyFill="1" applyBorder="1" applyAlignment="1">
      <alignment horizontal="center" vertical="center"/>
      <protection/>
    </xf>
    <xf numFmtId="0" fontId="12" fillId="0" borderId="37" xfId="175" applyFont="1" applyFill="1" applyBorder="1" applyAlignment="1">
      <alignment horizontal="center" vertical="center" wrapText="1"/>
      <protection/>
    </xf>
    <xf numFmtId="3" fontId="12" fillId="0" borderId="37" xfId="175" applyNumberFormat="1" applyFont="1" applyFill="1" applyBorder="1" applyAlignment="1">
      <alignment horizontal="center" vertical="center" wrapText="1"/>
      <protection/>
    </xf>
    <xf numFmtId="0" fontId="9" fillId="0" borderId="37" xfId="175" applyFont="1" applyFill="1" applyBorder="1" applyAlignment="1">
      <alignment horizontal="center" vertical="center"/>
      <protection/>
    </xf>
    <xf numFmtId="0" fontId="9" fillId="0" borderId="37" xfId="175" applyFont="1" applyFill="1" applyBorder="1" applyAlignment="1">
      <alignment vertical="center" wrapText="1"/>
      <protection/>
    </xf>
    <xf numFmtId="0" fontId="9" fillId="0" borderId="37" xfId="175" applyFont="1" applyFill="1" applyBorder="1" applyAlignment="1">
      <alignment horizontal="center" vertical="center" wrapText="1"/>
      <protection/>
    </xf>
    <xf numFmtId="4" fontId="9" fillId="0" borderId="37" xfId="175" applyNumberFormat="1" applyFont="1" applyFill="1" applyBorder="1" applyAlignment="1">
      <alignment vertical="center"/>
      <protection/>
    </xf>
    <xf numFmtId="3" fontId="9" fillId="0" borderId="37" xfId="175" applyNumberFormat="1" applyFont="1" applyFill="1" applyBorder="1" applyAlignment="1">
      <alignment vertical="center"/>
      <protection/>
    </xf>
    <xf numFmtId="3" fontId="40" fillId="0" borderId="37" xfId="175" applyNumberFormat="1" applyFont="1" applyFill="1" applyBorder="1" applyAlignment="1">
      <alignment vertical="center"/>
      <protection/>
    </xf>
    <xf numFmtId="0" fontId="9" fillId="0" borderId="37" xfId="175" applyFont="1" applyFill="1" applyBorder="1" applyAlignment="1">
      <alignment vertical="center"/>
      <protection/>
    </xf>
    <xf numFmtId="0" fontId="10" fillId="0" borderId="37" xfId="175" applyFont="1" applyFill="1" applyBorder="1" applyAlignment="1">
      <alignment horizontal="center" vertical="center"/>
      <protection/>
    </xf>
    <xf numFmtId="0" fontId="10" fillId="0" borderId="37" xfId="175" applyFont="1" applyFill="1" applyBorder="1" applyAlignment="1">
      <alignment vertical="center" wrapText="1"/>
      <protection/>
    </xf>
    <xf numFmtId="0" fontId="10" fillId="0" borderId="37" xfId="175" applyFont="1" applyFill="1" applyBorder="1" applyAlignment="1">
      <alignment vertical="center"/>
      <protection/>
    </xf>
    <xf numFmtId="3" fontId="10" fillId="0" borderId="37" xfId="175" applyNumberFormat="1" applyFont="1" applyFill="1" applyBorder="1" applyAlignment="1">
      <alignment vertical="center"/>
      <protection/>
    </xf>
    <xf numFmtId="0" fontId="12" fillId="0" borderId="37" xfId="175" applyFont="1" applyFill="1" applyBorder="1" applyAlignment="1">
      <alignment vertical="center" wrapText="1"/>
      <protection/>
    </xf>
    <xf numFmtId="0" fontId="12" fillId="0" borderId="37" xfId="175" applyFont="1" applyFill="1" applyBorder="1" applyAlignment="1">
      <alignment vertical="center"/>
      <protection/>
    </xf>
    <xf numFmtId="3" fontId="12" fillId="0" borderId="37" xfId="175" applyNumberFormat="1" applyFont="1" applyFill="1" applyBorder="1" applyAlignment="1">
      <alignment vertical="center"/>
      <protection/>
    </xf>
    <xf numFmtId="3" fontId="41" fillId="0" borderId="37" xfId="175" applyNumberFormat="1" applyFont="1" applyFill="1" applyBorder="1" applyAlignment="1">
      <alignment vertical="center"/>
      <protection/>
    </xf>
    <xf numFmtId="165" fontId="10" fillId="0" borderId="37" xfId="175" applyNumberFormat="1" applyFont="1" applyFill="1" applyBorder="1" applyAlignment="1">
      <alignment vertical="center"/>
      <protection/>
    </xf>
    <xf numFmtId="3" fontId="9" fillId="0" borderId="37" xfId="175" applyNumberFormat="1" applyFont="1" applyBorder="1" applyAlignment="1">
      <alignment horizontal="right" vertical="center"/>
      <protection/>
    </xf>
    <xf numFmtId="3" fontId="12" fillId="0" borderId="37" xfId="175" applyNumberFormat="1" applyFont="1" applyFill="1" applyBorder="1" applyAlignment="1">
      <alignment horizontal="right" vertical="center"/>
      <protection/>
    </xf>
    <xf numFmtId="3" fontId="9" fillId="0" borderId="37" xfId="175" applyNumberFormat="1" applyFont="1" applyFill="1" applyBorder="1" applyAlignment="1">
      <alignment horizontal="right" vertical="center"/>
      <protection/>
    </xf>
    <xf numFmtId="3" fontId="9" fillId="0" borderId="0" xfId="175" applyNumberFormat="1" applyFont="1">
      <alignment/>
      <protection/>
    </xf>
    <xf numFmtId="3" fontId="12" fillId="0" borderId="37" xfId="175" applyNumberFormat="1" applyFont="1" applyBorder="1" applyAlignment="1">
      <alignment horizontal="right" vertical="center"/>
      <protection/>
    </xf>
    <xf numFmtId="164" fontId="2" fillId="0" borderId="0" xfId="245" applyNumberFormat="1" applyFont="1" applyFill="1" applyProtection="1">
      <alignment/>
      <protection/>
    </xf>
    <xf numFmtId="3" fontId="2" fillId="0" borderId="0" xfId="245" applyNumberFormat="1" applyFill="1" applyProtection="1">
      <alignment/>
      <protection/>
    </xf>
    <xf numFmtId="0" fontId="2" fillId="0" borderId="0" xfId="245" applyFill="1" applyBorder="1" applyProtection="1">
      <alignment/>
      <protection/>
    </xf>
    <xf numFmtId="3" fontId="12" fillId="0" borderId="0" xfId="0" applyNumberFormat="1" applyFont="1" applyFill="1" applyBorder="1" applyAlignment="1" applyProtection="1">
      <alignment vertical="center" wrapText="1"/>
      <protection/>
    </xf>
    <xf numFmtId="164" fontId="7" fillId="0" borderId="0" xfId="245" applyNumberFormat="1" applyFont="1" applyFill="1" applyBorder="1" applyAlignment="1" applyProtection="1">
      <alignment vertical="center" wrapText="1"/>
      <protection/>
    </xf>
    <xf numFmtId="0" fontId="0" fillId="0" borderId="29" xfId="245" applyFont="1" applyFill="1" applyBorder="1" applyAlignment="1" applyProtection="1">
      <alignment horizontal="left" vertical="center" wrapText="1"/>
      <protection/>
    </xf>
    <xf numFmtId="0" fontId="0" fillId="0" borderId="29" xfId="245" applyFont="1" applyFill="1" applyBorder="1" applyAlignment="1" applyProtection="1">
      <alignment horizontal="center" vertical="center" wrapText="1"/>
      <protection/>
    </xf>
    <xf numFmtId="3" fontId="0" fillId="0" borderId="29" xfId="245" applyNumberFormat="1" applyFont="1" applyFill="1" applyBorder="1" applyAlignment="1" applyProtection="1">
      <alignment horizontal="right" vertical="center" wrapText="1"/>
      <protection/>
    </xf>
    <xf numFmtId="164" fontId="0" fillId="0" borderId="24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38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26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27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39" xfId="245" applyNumberFormat="1" applyFont="1" applyFill="1" applyBorder="1" applyAlignment="1" applyProtection="1">
      <alignment horizontal="right" vertical="center" wrapText="1"/>
      <protection locked="0"/>
    </xf>
    <xf numFmtId="164" fontId="0" fillId="0" borderId="23" xfId="245" applyNumberFormat="1" applyFont="1" applyFill="1" applyBorder="1" applyAlignment="1" applyProtection="1">
      <alignment vertical="center" wrapText="1"/>
      <protection locked="0"/>
    </xf>
    <xf numFmtId="0" fontId="0" fillId="0" borderId="57" xfId="245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164" fontId="0" fillId="0" borderId="39" xfId="0" applyNumberFormat="1" applyFont="1" applyFill="1" applyBorder="1" applyAlignment="1" applyProtection="1">
      <alignment horizontal="right" vertical="center" wrapText="1"/>
      <protection/>
    </xf>
    <xf numFmtId="164" fontId="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/>
    </xf>
    <xf numFmtId="3" fontId="9" fillId="0" borderId="27" xfId="0" applyNumberFormat="1" applyFont="1" applyFill="1" applyBorder="1" applyAlignment="1" applyProtection="1">
      <alignment horizontal="right" vertical="center" wrapText="1"/>
      <protection/>
    </xf>
    <xf numFmtId="164" fontId="11" fillId="0" borderId="50" xfId="245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245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245" applyFill="1" applyAlignment="1" applyProtection="1">
      <alignment wrapText="1"/>
      <protection/>
    </xf>
    <xf numFmtId="0" fontId="0" fillId="0" borderId="25" xfId="245" applyFont="1" applyFill="1" applyBorder="1" applyAlignment="1" applyProtection="1">
      <alignment horizontal="left" vertical="center" wrapText="1"/>
      <protection/>
    </xf>
    <xf numFmtId="0" fontId="47" fillId="0" borderId="89" xfId="244" applyFont="1" applyBorder="1" applyAlignment="1">
      <alignment horizontal="center" vertical="center" wrapText="1"/>
      <protection/>
    </xf>
    <xf numFmtId="0" fontId="68" fillId="0" borderId="65" xfId="0" applyFont="1" applyBorder="1" applyAlignment="1">
      <alignment horizontal="center" vertical="center" wrapText="1"/>
    </xf>
    <xf numFmtId="0" fontId="68" fillId="0" borderId="90" xfId="0" applyFont="1" applyBorder="1" applyAlignment="1">
      <alignment horizontal="center" vertical="center" wrapText="1"/>
    </xf>
    <xf numFmtId="0" fontId="68" fillId="0" borderId="91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center" vertical="center" wrapText="1"/>
    </xf>
    <xf numFmtId="164" fontId="4" fillId="0" borderId="0" xfId="245" applyNumberFormat="1" applyFont="1" applyFill="1" applyBorder="1" applyAlignment="1" applyProtection="1">
      <alignment horizontal="center" vertical="center"/>
      <protection/>
    </xf>
    <xf numFmtId="0" fontId="3" fillId="0" borderId="0" xfId="245" applyFont="1" applyFill="1" applyAlignment="1" applyProtection="1">
      <alignment horizontal="center" vertical="center" wrapText="1"/>
      <protection/>
    </xf>
    <xf numFmtId="0" fontId="7" fillId="0" borderId="76" xfId="245" applyFont="1" applyFill="1" applyBorder="1" applyAlignment="1" applyProtection="1">
      <alignment horizontal="center" vertical="center" wrapText="1"/>
      <protection/>
    </xf>
    <xf numFmtId="0" fontId="7" fillId="0" borderId="92" xfId="245" applyFont="1" applyFill="1" applyBorder="1" applyAlignment="1" applyProtection="1">
      <alignment horizontal="center" vertical="center" wrapText="1"/>
      <protection/>
    </xf>
    <xf numFmtId="0" fontId="7" fillId="0" borderId="51" xfId="245" applyFont="1" applyFill="1" applyBorder="1" applyAlignment="1" applyProtection="1">
      <alignment horizontal="center" vertical="center" wrapText="1"/>
      <protection/>
    </xf>
    <xf numFmtId="0" fontId="7" fillId="0" borderId="93" xfId="245" applyFont="1" applyFill="1" applyBorder="1" applyAlignment="1" applyProtection="1">
      <alignment horizontal="center" vertical="center" wrapText="1"/>
      <protection/>
    </xf>
    <xf numFmtId="164" fontId="5" fillId="0" borderId="0" xfId="245" applyNumberFormat="1" applyFont="1" applyFill="1" applyBorder="1" applyAlignment="1" applyProtection="1">
      <alignment horizontal="left" vertical="center"/>
      <protection/>
    </xf>
    <xf numFmtId="0" fontId="4" fillId="0" borderId="0" xfId="245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175" applyFont="1" applyBorder="1" applyAlignment="1">
      <alignment horizontal="center" vertical="center" wrapText="1"/>
      <protection/>
    </xf>
    <xf numFmtId="0" fontId="46" fillId="0" borderId="0" xfId="175" applyFont="1" applyBorder="1" applyAlignment="1">
      <alignment horizontal="center" vertical="center"/>
      <protection/>
    </xf>
    <xf numFmtId="3" fontId="12" fillId="0" borderId="37" xfId="175" applyNumberFormat="1" applyFont="1" applyFill="1" applyBorder="1" applyAlignment="1">
      <alignment horizontal="center" vertical="center" wrapText="1"/>
      <protection/>
    </xf>
    <xf numFmtId="0" fontId="48" fillId="0" borderId="41" xfId="175" applyFont="1" applyBorder="1" applyAlignment="1">
      <alignment horizontal="right" vertical="center"/>
      <protection/>
    </xf>
    <xf numFmtId="0" fontId="12" fillId="0" borderId="37" xfId="175" applyFont="1" applyBorder="1" applyAlignment="1">
      <alignment horizontal="center" vertical="center" wrapText="1"/>
      <protection/>
    </xf>
    <xf numFmtId="0" fontId="12" fillId="0" borderId="37" xfId="175" applyFont="1" applyFill="1" applyBorder="1" applyAlignment="1">
      <alignment horizontal="center" vertical="center" wrapText="1"/>
      <protection/>
    </xf>
    <xf numFmtId="0" fontId="12" fillId="0" borderId="37" xfId="175" applyFont="1" applyFill="1" applyBorder="1" applyAlignment="1">
      <alignment horizontal="center" vertical="center"/>
      <protection/>
    </xf>
    <xf numFmtId="164" fontId="46" fillId="0" borderId="0" xfId="0" applyNumberFormat="1" applyFont="1" applyFill="1" applyAlignment="1">
      <alignment horizontal="center" vertical="center" wrapText="1"/>
    </xf>
    <xf numFmtId="0" fontId="12" fillId="0" borderId="44" xfId="193" applyFont="1" applyFill="1" applyBorder="1" applyAlignment="1">
      <alignment horizontal="center" vertical="center" wrapText="1"/>
      <protection/>
    </xf>
    <xf numFmtId="0" fontId="12" fillId="0" borderId="68" xfId="193" applyFont="1" applyFill="1" applyBorder="1" applyAlignment="1">
      <alignment horizontal="center" vertical="center" wrapText="1"/>
      <protection/>
    </xf>
    <xf numFmtId="0" fontId="12" fillId="0" borderId="94" xfId="193" applyFont="1" applyFill="1" applyBorder="1" applyAlignment="1">
      <alignment horizontal="center" vertical="center" wrapText="1"/>
      <protection/>
    </xf>
    <xf numFmtId="0" fontId="12" fillId="0" borderId="29" xfId="193" applyFont="1" applyFill="1" applyBorder="1" applyAlignment="1">
      <alignment horizontal="center" vertical="center" wrapText="1"/>
      <protection/>
    </xf>
    <xf numFmtId="0" fontId="12" fillId="0" borderId="25" xfId="193" applyFont="1" applyFill="1" applyBorder="1" applyAlignment="1">
      <alignment horizontal="center" vertical="center" wrapText="1"/>
      <protection/>
    </xf>
    <xf numFmtId="0" fontId="12" fillId="0" borderId="32" xfId="193" applyFont="1" applyFill="1" applyBorder="1" applyAlignment="1">
      <alignment horizontal="center" vertical="center" wrapText="1"/>
      <protection/>
    </xf>
    <xf numFmtId="0" fontId="12" fillId="0" borderId="43" xfId="193" applyFont="1" applyFill="1" applyBorder="1" applyAlignment="1">
      <alignment horizontal="center" vertical="center" wrapText="1"/>
      <protection/>
    </xf>
    <xf numFmtId="0" fontId="12" fillId="0" borderId="70" xfId="193" applyFont="1" applyFill="1" applyBorder="1" applyAlignment="1">
      <alignment horizontal="center" vertical="center" wrapText="1"/>
      <protection/>
    </xf>
    <xf numFmtId="0" fontId="12" fillId="0" borderId="61" xfId="193" applyFont="1" applyFill="1" applyBorder="1" applyAlignment="1">
      <alignment horizontal="center" vertical="center" wrapText="1"/>
      <protection/>
    </xf>
    <xf numFmtId="0" fontId="46" fillId="0" borderId="60" xfId="161" applyFont="1" applyBorder="1" applyAlignment="1">
      <alignment horizontal="center" vertical="center"/>
      <protection/>
    </xf>
    <xf numFmtId="0" fontId="46" fillId="0" borderId="40" xfId="161" applyFont="1" applyBorder="1" applyAlignment="1">
      <alignment horizontal="center" vertical="center"/>
      <protection/>
    </xf>
    <xf numFmtId="0" fontId="45" fillId="0" borderId="0" xfId="161" applyFont="1" applyBorder="1">
      <alignment/>
      <protection/>
    </xf>
    <xf numFmtId="0" fontId="44" fillId="0" borderId="95" xfId="161" applyFont="1" applyBorder="1" applyAlignment="1">
      <alignment horizontal="left" vertical="center"/>
      <protection/>
    </xf>
    <xf numFmtId="0" fontId="44" fillId="0" borderId="20" xfId="161" applyFont="1" applyBorder="1" applyAlignment="1">
      <alignment horizontal="left" vertical="center"/>
      <protection/>
    </xf>
    <xf numFmtId="0" fontId="44" fillId="0" borderId="95" xfId="161" applyFont="1" applyBorder="1" applyAlignment="1">
      <alignment vertical="center"/>
      <protection/>
    </xf>
    <xf numFmtId="0" fontId="44" fillId="0" borderId="20" xfId="161" applyFont="1" applyBorder="1" applyAlignment="1">
      <alignment vertical="center"/>
      <protection/>
    </xf>
    <xf numFmtId="0" fontId="73" fillId="0" borderId="0" xfId="161" applyFont="1" applyAlignment="1">
      <alignment horizontal="center" vertical="center" wrapText="1"/>
      <protection/>
    </xf>
    <xf numFmtId="0" fontId="73" fillId="0" borderId="0" xfId="161" applyFont="1" applyAlignment="1">
      <alignment horizontal="center" vertical="center"/>
      <protection/>
    </xf>
    <xf numFmtId="0" fontId="44" fillId="0" borderId="20" xfId="161" applyFont="1" applyBorder="1" applyAlignment="1">
      <alignment horizontal="center" vertical="center" wrapText="1"/>
      <protection/>
    </xf>
    <xf numFmtId="0" fontId="0" fillId="0" borderId="96" xfId="0" applyFont="1" applyBorder="1" applyAlignment="1" applyProtection="1">
      <alignment horizontal="left" vertical="center"/>
      <protection locked="0"/>
    </xf>
    <xf numFmtId="0" fontId="0" fillId="0" borderId="97" xfId="0" applyFont="1" applyBorder="1" applyAlignment="1" applyProtection="1">
      <alignment horizontal="left" vertical="center"/>
      <protection locked="0"/>
    </xf>
    <xf numFmtId="0" fontId="0" fillId="0" borderId="98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 indent="1"/>
      <protection locked="0"/>
    </xf>
    <xf numFmtId="0" fontId="0" fillId="0" borderId="52" xfId="0" applyFont="1" applyBorder="1" applyAlignment="1" applyProtection="1">
      <alignment horizontal="left" vertical="center" indent="1"/>
      <protection locked="0"/>
    </xf>
    <xf numFmtId="0" fontId="0" fillId="0" borderId="66" xfId="0" applyFont="1" applyBorder="1" applyAlignment="1" applyProtection="1">
      <alignment horizontal="left" vertical="center" indent="1"/>
      <protection locked="0"/>
    </xf>
    <xf numFmtId="0" fontId="46" fillId="0" borderId="0" xfId="2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164" fontId="44" fillId="0" borderId="19" xfId="242" applyNumberFormat="1" applyFont="1" applyBorder="1" applyAlignment="1">
      <alignment horizontal="center" vertical="center"/>
      <protection/>
    </xf>
    <xf numFmtId="164" fontId="44" fillId="0" borderId="19" xfId="242" applyNumberFormat="1" applyFont="1" applyBorder="1" applyAlignment="1">
      <alignment vertical="center"/>
      <protection/>
    </xf>
    <xf numFmtId="164" fontId="12" fillId="0" borderId="29" xfId="242" applyNumberFormat="1" applyFont="1" applyFill="1" applyBorder="1" applyAlignment="1">
      <alignment horizontal="center" vertical="center"/>
      <protection/>
    </xf>
    <xf numFmtId="164" fontId="12" fillId="0" borderId="29" xfId="242" applyNumberFormat="1" applyFont="1" applyBorder="1" applyAlignment="1">
      <alignment horizontal="center" vertical="center"/>
      <protection/>
    </xf>
    <xf numFmtId="164" fontId="12" fillId="0" borderId="29" xfId="242" applyNumberFormat="1" applyFont="1" applyBorder="1" applyAlignment="1">
      <alignment horizontal="center" vertical="center" wrapText="1"/>
      <protection/>
    </xf>
    <xf numFmtId="164" fontId="12" fillId="0" borderId="29" xfId="242" applyNumberFormat="1" applyFont="1" applyBorder="1" applyAlignment="1">
      <alignment vertical="center" wrapText="1"/>
      <protection/>
    </xf>
    <xf numFmtId="164" fontId="12" fillId="0" borderId="66" xfId="242" applyNumberFormat="1" applyFont="1" applyBorder="1" applyAlignment="1">
      <alignment horizontal="center" vertical="center" wrapText="1"/>
      <protection/>
    </xf>
    <xf numFmtId="164" fontId="12" fillId="0" borderId="66" xfId="242" applyNumberFormat="1" applyFont="1" applyBorder="1" applyAlignment="1">
      <alignment vertical="center" wrapText="1"/>
      <protection/>
    </xf>
    <xf numFmtId="164" fontId="12" fillId="0" borderId="76" xfId="242" applyNumberFormat="1" applyFont="1" applyFill="1" applyBorder="1" applyAlignment="1">
      <alignment horizontal="center" vertical="center"/>
      <protection/>
    </xf>
    <xf numFmtId="164" fontId="12" fillId="0" borderId="45" xfId="242" applyNumberFormat="1" applyFont="1" applyFill="1" applyBorder="1" applyAlignment="1">
      <alignment horizontal="center" vertical="center"/>
      <protection/>
    </xf>
    <xf numFmtId="164" fontId="12" fillId="0" borderId="34" xfId="242" applyNumberFormat="1" applyFont="1" applyBorder="1" applyAlignment="1">
      <alignment vertical="center" wrapText="1"/>
      <protection/>
    </xf>
    <xf numFmtId="10" fontId="9" fillId="0" borderId="0" xfId="241" applyNumberFormat="1" applyFont="1" applyFill="1" applyBorder="1" applyAlignment="1">
      <alignment horizontal="left" vertical="center"/>
      <protection/>
    </xf>
    <xf numFmtId="164" fontId="9" fillId="0" borderId="0" xfId="241" applyNumberFormat="1" applyFont="1" applyFill="1" applyBorder="1" applyAlignment="1">
      <alignment horizontal="left" vertical="center" wrapText="1"/>
      <protection/>
    </xf>
    <xf numFmtId="14" fontId="9" fillId="0" borderId="0" xfId="241" applyNumberFormat="1" applyFont="1" applyFill="1" applyBorder="1" applyAlignment="1">
      <alignment horizontal="left" vertical="center"/>
      <protection/>
    </xf>
    <xf numFmtId="0" fontId="9" fillId="0" borderId="0" xfId="241" applyNumberFormat="1" applyFont="1" applyFill="1" applyBorder="1" applyAlignment="1">
      <alignment horizontal="left" vertical="center"/>
      <protection/>
    </xf>
    <xf numFmtId="164" fontId="12" fillId="0" borderId="0" xfId="241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245" applyFont="1" applyFill="1" applyAlignment="1" applyProtection="1">
      <alignment horizontal="center" vertical="center"/>
      <protection/>
    </xf>
    <xf numFmtId="164" fontId="5" fillId="0" borderId="0" xfId="24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2" fillId="0" borderId="89" xfId="0" applyFont="1" applyFill="1" applyBorder="1" applyAlignment="1" applyProtection="1">
      <alignment horizontal="center" vertical="center" wrapText="1"/>
      <protection/>
    </xf>
    <xf numFmtId="0" fontId="52" fillId="0" borderId="65" xfId="0" applyFont="1" applyFill="1" applyBorder="1" applyAlignment="1" applyProtection="1">
      <alignment horizontal="center" vertical="center" wrapText="1"/>
      <protection/>
    </xf>
    <xf numFmtId="0" fontId="52" fillId="0" borderId="90" xfId="0" applyFont="1" applyFill="1" applyBorder="1" applyAlignment="1" applyProtection="1">
      <alignment horizontal="center" vertical="center" wrapText="1"/>
      <protection/>
    </xf>
    <xf numFmtId="164" fontId="52" fillId="0" borderId="41" xfId="245" applyNumberFormat="1" applyFont="1" applyFill="1" applyBorder="1" applyAlignment="1" applyProtection="1">
      <alignment horizontal="center" vertical="center"/>
      <protection/>
    </xf>
    <xf numFmtId="0" fontId="3" fillId="0" borderId="0" xfId="247" applyFont="1" applyFill="1" applyAlignment="1" applyProtection="1">
      <alignment horizontal="center" vertical="center" wrapText="1"/>
      <protection/>
    </xf>
    <xf numFmtId="0" fontId="3" fillId="0" borderId="0" xfId="247" applyFont="1" applyFill="1" applyAlignment="1" applyProtection="1">
      <alignment horizontal="center" vertical="center"/>
      <protection/>
    </xf>
    <xf numFmtId="0" fontId="5" fillId="0" borderId="74" xfId="247" applyFont="1" applyFill="1" applyBorder="1" applyAlignment="1" applyProtection="1">
      <alignment horizontal="left" vertical="center" indent="1"/>
      <protection/>
    </xf>
    <xf numFmtId="0" fontId="5" fillId="0" borderId="70" xfId="247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8" fillId="0" borderId="0" xfId="173" applyFont="1" applyBorder="1" applyAlignment="1">
      <alignment horizontal="right" vertical="center" wrapText="1"/>
      <protection/>
    </xf>
    <xf numFmtId="0" fontId="12" fillId="0" borderId="28" xfId="173" applyFont="1" applyBorder="1" applyAlignment="1">
      <alignment horizontal="center" vertical="center" wrapText="1"/>
      <protection/>
    </xf>
    <xf numFmtId="0" fontId="12" fillId="0" borderId="35" xfId="173" applyFont="1" applyBorder="1" applyAlignment="1">
      <alignment horizontal="center" vertical="center" wrapText="1"/>
      <protection/>
    </xf>
    <xf numFmtId="0" fontId="12" fillId="0" borderId="29" xfId="173" applyFont="1" applyBorder="1" applyAlignment="1">
      <alignment horizontal="center" vertical="center" wrapText="1"/>
      <protection/>
    </xf>
    <xf numFmtId="0" fontId="12" fillId="0" borderId="34" xfId="173" applyFont="1" applyBorder="1" applyAlignment="1">
      <alignment horizontal="center" vertical="center"/>
      <protection/>
    </xf>
    <xf numFmtId="0" fontId="12" fillId="0" borderId="36" xfId="173" applyFont="1" applyBorder="1" applyAlignment="1">
      <alignment horizontal="center" vertical="center"/>
      <protection/>
    </xf>
    <xf numFmtId="0" fontId="47" fillId="0" borderId="0" xfId="246" applyFont="1" applyFill="1" applyBorder="1" applyAlignment="1">
      <alignment horizontal="center" vertical="center" wrapText="1"/>
      <protection/>
    </xf>
    <xf numFmtId="0" fontId="67" fillId="0" borderId="0" xfId="246" applyFont="1" applyFill="1" applyBorder="1" applyAlignment="1">
      <alignment horizontal="center" vertical="center" wrapText="1"/>
      <protection/>
    </xf>
    <xf numFmtId="0" fontId="103" fillId="0" borderId="0" xfId="212" applyFont="1" applyAlignment="1">
      <alignment horizontal="center" vertical="center" wrapText="1"/>
      <protection/>
    </xf>
    <xf numFmtId="0" fontId="103" fillId="0" borderId="0" xfId="212" applyFont="1" applyAlignment="1">
      <alignment horizontal="center" vertical="center"/>
      <protection/>
    </xf>
    <xf numFmtId="0" fontId="103" fillId="0" borderId="0" xfId="212" applyFont="1" applyBorder="1" applyAlignment="1">
      <alignment horizontal="center" vertical="center"/>
      <protection/>
    </xf>
    <xf numFmtId="0" fontId="3" fillId="0" borderId="0" xfId="245" applyFont="1" applyFill="1" applyAlignment="1" applyProtection="1">
      <alignment horizontal="center" wrapText="1"/>
      <protection/>
    </xf>
    <xf numFmtId="0" fontId="3" fillId="0" borderId="0" xfId="245" applyFont="1" applyFill="1" applyAlignment="1" applyProtection="1">
      <alignment horizontal="center"/>
      <protection/>
    </xf>
    <xf numFmtId="164" fontId="5" fillId="0" borderId="0" xfId="245" applyNumberFormat="1" applyFont="1" applyFill="1" applyBorder="1" applyAlignment="1" applyProtection="1">
      <alignment horizontal="left"/>
      <protection/>
    </xf>
    <xf numFmtId="0" fontId="47" fillId="0" borderId="0" xfId="210" applyFont="1" applyAlignment="1">
      <alignment horizontal="center" vertical="center" wrapText="1"/>
      <protection/>
    </xf>
    <xf numFmtId="0" fontId="10" fillId="0" borderId="0" xfId="210" applyFont="1" applyBorder="1" applyAlignment="1">
      <alignment horizontal="right"/>
      <protection/>
    </xf>
    <xf numFmtId="0" fontId="44" fillId="0" borderId="56" xfId="210" applyFont="1" applyBorder="1" applyAlignment="1">
      <alignment horizontal="center" vertical="center" wrapText="1"/>
      <protection/>
    </xf>
    <xf numFmtId="0" fontId="44" fillId="0" borderId="59" xfId="210" applyFont="1" applyBorder="1" applyAlignment="1">
      <alignment horizontal="center" vertical="center" wrapText="1"/>
      <protection/>
    </xf>
    <xf numFmtId="0" fontId="44" fillId="0" borderId="65" xfId="210" applyFont="1" applyBorder="1" applyAlignment="1">
      <alignment horizontal="center" vertical="center" wrapText="1"/>
      <protection/>
    </xf>
    <xf numFmtId="0" fontId="44" fillId="0" borderId="41" xfId="210" applyFont="1" applyBorder="1" applyAlignment="1">
      <alignment horizontal="center" vertical="center" wrapText="1"/>
      <protection/>
    </xf>
    <xf numFmtId="0" fontId="44" fillId="0" borderId="29" xfId="210" applyFont="1" applyBorder="1" applyAlignment="1">
      <alignment horizontal="center" vertical="center" wrapText="1"/>
      <protection/>
    </xf>
    <xf numFmtId="0" fontId="44" fillId="0" borderId="34" xfId="210" applyFont="1" applyBorder="1" applyAlignment="1">
      <alignment horizontal="center" vertical="center" wrapText="1"/>
      <protection/>
    </xf>
    <xf numFmtId="0" fontId="103" fillId="0" borderId="0" xfId="214" applyFont="1" applyAlignment="1">
      <alignment horizontal="center" vertical="center" wrapText="1"/>
      <protection/>
    </xf>
    <xf numFmtId="164" fontId="3" fillId="0" borderId="0" xfId="24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</cellXfs>
  <cellStyles count="25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10" xfId="95"/>
    <cellStyle name="Ezres 10 2" xfId="96"/>
    <cellStyle name="Ezres 11" xfId="97"/>
    <cellStyle name="Ezres 12" xfId="98"/>
    <cellStyle name="Ezres 2" xfId="99"/>
    <cellStyle name="Ezres 2 2" xfId="100"/>
    <cellStyle name="Ezres 2 3" xfId="101"/>
    <cellStyle name="Ezres 3" xfId="102"/>
    <cellStyle name="Ezres 3 2" xfId="103"/>
    <cellStyle name="Ezres 3 3" xfId="104"/>
    <cellStyle name="Ezres 3_2009. évi beszámoló mellékletei 04.14" xfId="105"/>
    <cellStyle name="Ezres 4" xfId="106"/>
    <cellStyle name="Ezres 4 2" xfId="107"/>
    <cellStyle name="Ezres 4 2 2" xfId="108"/>
    <cellStyle name="Ezres 5" xfId="109"/>
    <cellStyle name="Ezres 5 2" xfId="110"/>
    <cellStyle name="Ezres 6" xfId="111"/>
    <cellStyle name="Ezres 6 2" xfId="112"/>
    <cellStyle name="Ezres 7" xfId="113"/>
    <cellStyle name="Ezres 8" xfId="114"/>
    <cellStyle name="Ezres 9" xfId="115"/>
    <cellStyle name="Ezres 9 2" xfId="116"/>
    <cellStyle name="Figyelmeztetés" xfId="117"/>
    <cellStyle name="Figyelmeztetés 2" xfId="118"/>
    <cellStyle name="Good" xfId="119"/>
    <cellStyle name="Heading 1" xfId="120"/>
    <cellStyle name="Heading 2" xfId="121"/>
    <cellStyle name="Heading 3" xfId="122"/>
    <cellStyle name="Heading 4" xfId="123"/>
    <cellStyle name="Hiperhivatkozás" xfId="124"/>
    <cellStyle name="Hivatkozott cella" xfId="125"/>
    <cellStyle name="Hivatkozott cella 2" xfId="126"/>
    <cellStyle name="Input" xfId="127"/>
    <cellStyle name="Jegyzet" xfId="128"/>
    <cellStyle name="Jegyzet 2" xfId="129"/>
    <cellStyle name="Jelölőszín (1)" xfId="130"/>
    <cellStyle name="Jelölőszín (1) 2" xfId="131"/>
    <cellStyle name="Jelölőszín (2)" xfId="132"/>
    <cellStyle name="Jelölőszín (2) 2" xfId="133"/>
    <cellStyle name="Jelölőszín (3)" xfId="134"/>
    <cellStyle name="Jelölőszín (3) 2" xfId="135"/>
    <cellStyle name="Jelölőszín (4)" xfId="136"/>
    <cellStyle name="Jelölőszín (4) 2" xfId="137"/>
    <cellStyle name="Jelölőszín (5)" xfId="138"/>
    <cellStyle name="Jelölőszín (5) 2" xfId="139"/>
    <cellStyle name="Jelölőszín (6)" xfId="140"/>
    <cellStyle name="Jelölőszín (6) 2" xfId="141"/>
    <cellStyle name="Jó" xfId="142"/>
    <cellStyle name="Jó 2" xfId="143"/>
    <cellStyle name="Kimenet" xfId="144"/>
    <cellStyle name="Kimenet 2" xfId="145"/>
    <cellStyle name="Linked Cell" xfId="146"/>
    <cellStyle name="Magyarázó szöveg" xfId="147"/>
    <cellStyle name="Magyarázó szöveg 2" xfId="148"/>
    <cellStyle name="Már látott hiperhivatkozás" xfId="149"/>
    <cellStyle name="Neutral" xfId="150"/>
    <cellStyle name="Normál 10" xfId="151"/>
    <cellStyle name="Normál 11" xfId="152"/>
    <cellStyle name="Normál 12" xfId="153"/>
    <cellStyle name="Normál 13" xfId="154"/>
    <cellStyle name="Normál 14" xfId="155"/>
    <cellStyle name="Normál 14 2" xfId="156"/>
    <cellStyle name="Normál 15" xfId="157"/>
    <cellStyle name="Normál 15 2" xfId="158"/>
    <cellStyle name="Normál 16" xfId="159"/>
    <cellStyle name="Normál 16 2" xfId="160"/>
    <cellStyle name="Normál 17" xfId="161"/>
    <cellStyle name="Normál 17 2" xfId="162"/>
    <cellStyle name="Normál 17 2 2" xfId="163"/>
    <cellStyle name="Normál 17 2 3" xfId="164"/>
    <cellStyle name="Normál 17 2 3 2" xfId="165"/>
    <cellStyle name="Normál 17 2 3 2 2" xfId="166"/>
    <cellStyle name="Normál 17 2 3 3" xfId="167"/>
    <cellStyle name="Normál 17 3" xfId="168"/>
    <cellStyle name="Normál 18" xfId="169"/>
    <cellStyle name="Normál 18 2" xfId="170"/>
    <cellStyle name="Normál 19" xfId="171"/>
    <cellStyle name="Normál 19 2" xfId="172"/>
    <cellStyle name="Normál 2" xfId="173"/>
    <cellStyle name="Normál 2 2" xfId="174"/>
    <cellStyle name="Normál 2 2 10" xfId="175"/>
    <cellStyle name="Normál 2 2 2" xfId="176"/>
    <cellStyle name="Normál 2 2 3" xfId="177"/>
    <cellStyle name="Normál 2 2 3 2" xfId="178"/>
    <cellStyle name="Normál 2 2_2009. évi beszámoló mellékletei 04.14" xfId="179"/>
    <cellStyle name="Normál 2 3" xfId="180"/>
    <cellStyle name="Normál 2 4" xfId="181"/>
    <cellStyle name="Normál 2 4 2" xfId="182"/>
    <cellStyle name="Normál 2 5" xfId="183"/>
    <cellStyle name="Normál 2 5 2" xfId="184"/>
    <cellStyle name="Normál 2_2.sz.melléklet intézmények pontosított 0203" xfId="185"/>
    <cellStyle name="Normál 20" xfId="186"/>
    <cellStyle name="Normál 20 2" xfId="187"/>
    <cellStyle name="Normál 21" xfId="188"/>
    <cellStyle name="Normál 21 2" xfId="189"/>
    <cellStyle name="Normál 22" xfId="190"/>
    <cellStyle name="Normál 22 2" xfId="191"/>
    <cellStyle name="Normál 22 2 2" xfId="192"/>
    <cellStyle name="Normál 22 3" xfId="193"/>
    <cellStyle name="Normál 22 3 2" xfId="194"/>
    <cellStyle name="Normál 22 3 2 2" xfId="195"/>
    <cellStyle name="Normál 22 3 2 2 2" xfId="196"/>
    <cellStyle name="Normál 22 3 2 3" xfId="197"/>
    <cellStyle name="Normál 22 3 3" xfId="198"/>
    <cellStyle name="Normál 22 4" xfId="199"/>
    <cellStyle name="Normál 23" xfId="200"/>
    <cellStyle name="Normál 23 2" xfId="201"/>
    <cellStyle name="Normál 23 2 2" xfId="202"/>
    <cellStyle name="Normál 23 3" xfId="203"/>
    <cellStyle name="Normál 24" xfId="204"/>
    <cellStyle name="Normál 24 2" xfId="205"/>
    <cellStyle name="Normál 25" xfId="206"/>
    <cellStyle name="Normál 25 2" xfId="207"/>
    <cellStyle name="Normál 25 2 2" xfId="208"/>
    <cellStyle name="Normál 25 3" xfId="209"/>
    <cellStyle name="Normál 26" xfId="210"/>
    <cellStyle name="Normál 26 2" xfId="211"/>
    <cellStyle name="Normál 27" xfId="212"/>
    <cellStyle name="Normál 27 2" xfId="213"/>
    <cellStyle name="Normál 28" xfId="214"/>
    <cellStyle name="Normál 28 2" xfId="215"/>
    <cellStyle name="Normál 29" xfId="216"/>
    <cellStyle name="Normál 3" xfId="217"/>
    <cellStyle name="Normál 3 2" xfId="218"/>
    <cellStyle name="Normál 3 3" xfId="219"/>
    <cellStyle name="Normál 3_TGA 2013 2_4_Köztisztaság" xfId="220"/>
    <cellStyle name="Normál 4" xfId="221"/>
    <cellStyle name="Normál 4 2" xfId="222"/>
    <cellStyle name="Normál 4 2 2" xfId="223"/>
    <cellStyle name="Normál 4 2 3" xfId="224"/>
    <cellStyle name="Normál 4 3" xfId="225"/>
    <cellStyle name="Normál 4_EU támogatott feladatok 0208" xfId="226"/>
    <cellStyle name="Normál 5" xfId="227"/>
    <cellStyle name="Normál 5 2" xfId="228"/>
    <cellStyle name="Normál 5 2 2" xfId="229"/>
    <cellStyle name="Normál 5 3" xfId="230"/>
    <cellStyle name="Normál 5 3 2" xfId="231"/>
    <cellStyle name="Normál 5 3 2 2" xfId="232"/>
    <cellStyle name="Normál 5 3 3" xfId="233"/>
    <cellStyle name="Normál 6" xfId="234"/>
    <cellStyle name="Normál 7" xfId="235"/>
    <cellStyle name="Normál 7 2" xfId="236"/>
    <cellStyle name="Normál 7 3" xfId="237"/>
    <cellStyle name="Normál 8" xfId="238"/>
    <cellStyle name="Normál 9" xfId="239"/>
    <cellStyle name="Normál_2001 évi terv" xfId="240"/>
    <cellStyle name="Normál_2003 évi kv javaslat" xfId="241"/>
    <cellStyle name="Normál_Függelékek és egyéb táblák 02.06" xfId="242"/>
    <cellStyle name="Normal_KARSZJ3" xfId="243"/>
    <cellStyle name="Normál_ktgvetés mellékletei 2012 01 20" xfId="244"/>
    <cellStyle name="Normál_KVRENMUNKA" xfId="245"/>
    <cellStyle name="Normál_létszám tájékoztató" xfId="246"/>
    <cellStyle name="Normál_SEGEDLETEK" xfId="247"/>
    <cellStyle name="Normal_tanusitv" xfId="248"/>
    <cellStyle name="Note" xfId="249"/>
    <cellStyle name="Output" xfId="250"/>
    <cellStyle name="Összesen" xfId="251"/>
    <cellStyle name="Összesen 2" xfId="252"/>
    <cellStyle name="Currency" xfId="253"/>
    <cellStyle name="Currency [0]" xfId="254"/>
    <cellStyle name="Pénznem 2" xfId="255"/>
    <cellStyle name="Rossz" xfId="256"/>
    <cellStyle name="Rossz 2" xfId="257"/>
    <cellStyle name="Semleges" xfId="258"/>
    <cellStyle name="Semleges 2" xfId="259"/>
    <cellStyle name="Stílus 1" xfId="260"/>
    <cellStyle name="Számítás" xfId="261"/>
    <cellStyle name="Számítás 2" xfId="262"/>
    <cellStyle name="Percent" xfId="263"/>
    <cellStyle name="Százalék 2" xfId="264"/>
    <cellStyle name="Százalék 2 2" xfId="265"/>
    <cellStyle name="Százalék 3" xfId="266"/>
    <cellStyle name="Százalék 4" xfId="267"/>
    <cellStyle name="Title" xfId="268"/>
    <cellStyle name="Total" xfId="269"/>
    <cellStyle name="Warning Text" xfId="27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g&#233;la\SZAK&#201;RT&#336;I%20TEV&#201;KENYS&#201;G\KONY&#193;R%20-%20K&#214;NYVEL&#201;S%20ELLEN&#336;RZ&#201;S\2017.%20ktgv\10%20sz%20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5">
        <row r="4">
          <cell r="C4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2"/>
    </sheetView>
  </sheetViews>
  <sheetFormatPr defaultColWidth="10.625" defaultRowHeight="12.75"/>
  <cols>
    <col min="1" max="2" width="8.875" style="452" customWidth="1"/>
    <col min="3" max="3" width="73.50390625" style="428" customWidth="1"/>
    <col min="4" max="16384" width="10.625" style="428" customWidth="1"/>
  </cols>
  <sheetData>
    <row r="1" spans="1:3" ht="12.75">
      <c r="A1" s="1008" t="s">
        <v>603</v>
      </c>
      <c r="B1" s="1009"/>
      <c r="C1" s="1010"/>
    </row>
    <row r="2" spans="1:3" ht="41.25" customHeight="1">
      <c r="A2" s="1011"/>
      <c r="B2" s="1012"/>
      <c r="C2" s="1013"/>
    </row>
    <row r="4" spans="1:3" s="453" customFormat="1" ht="31.5">
      <c r="A4" s="454" t="s">
        <v>541</v>
      </c>
      <c r="B4" s="455" t="s">
        <v>542</v>
      </c>
      <c r="C4" s="456" t="s">
        <v>543</v>
      </c>
    </row>
    <row r="5" spans="1:3" s="429" customFormat="1" ht="24" customHeight="1">
      <c r="A5" s="782" t="s">
        <v>544</v>
      </c>
      <c r="B5" s="783"/>
      <c r="C5" s="784" t="s">
        <v>602</v>
      </c>
    </row>
    <row r="6" spans="1:3" s="429" customFormat="1" ht="24" customHeight="1">
      <c r="A6" s="782" t="s">
        <v>545</v>
      </c>
      <c r="B6" s="783"/>
      <c r="C6" s="784" t="s">
        <v>546</v>
      </c>
    </row>
    <row r="7" spans="1:3" s="429" customFormat="1" ht="24" customHeight="1">
      <c r="A7" s="782"/>
      <c r="B7" s="783" t="s">
        <v>9</v>
      </c>
      <c r="C7" s="785" t="s">
        <v>604</v>
      </c>
    </row>
    <row r="8" spans="1:3" s="429" customFormat="1" ht="24" customHeight="1">
      <c r="A8" s="782" t="s">
        <v>353</v>
      </c>
      <c r="B8" s="783"/>
      <c r="C8" s="784" t="s">
        <v>547</v>
      </c>
    </row>
    <row r="9" spans="1:3" s="429" customFormat="1" ht="24" customHeight="1">
      <c r="A9" s="783"/>
      <c r="B9" s="783" t="s">
        <v>9</v>
      </c>
      <c r="C9" s="785" t="s">
        <v>605</v>
      </c>
    </row>
    <row r="10" spans="1:3" s="429" customFormat="1" ht="24" customHeight="1">
      <c r="A10" s="783"/>
      <c r="B10" s="783" t="s">
        <v>12</v>
      </c>
      <c r="C10" s="785" t="s">
        <v>606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5"/>
  <sheetViews>
    <sheetView zoomScale="110" zoomScaleNormal="110" zoomScalePageLayoutView="0" workbookViewId="0" topLeftCell="A1">
      <selection activeCell="A1" sqref="A1:F1"/>
    </sheetView>
  </sheetViews>
  <sheetFormatPr defaultColWidth="9.375" defaultRowHeight="12.75"/>
  <cols>
    <col min="1" max="1" width="6.375" style="87" customWidth="1"/>
    <col min="2" max="2" width="70.875" style="87" customWidth="1"/>
    <col min="3" max="3" width="12.375" style="87" customWidth="1"/>
    <col min="4" max="4" width="16.875" style="87" customWidth="1"/>
    <col min="5" max="5" width="15.00390625" style="87" customWidth="1"/>
    <col min="6" max="6" width="17.625" style="88" customWidth="1"/>
    <col min="7" max="16384" width="9.375" style="1" customWidth="1"/>
  </cols>
  <sheetData>
    <row r="1" spans="1:6" ht="51" customHeight="1">
      <c r="A1" s="1015" t="s">
        <v>621</v>
      </c>
      <c r="B1" s="1080"/>
      <c r="C1" s="1080"/>
      <c r="D1" s="1080"/>
      <c r="E1" s="1080"/>
      <c r="F1" s="1080"/>
    </row>
    <row r="2" spans="1:6" ht="15.75" customHeight="1">
      <c r="A2" s="1014" t="s">
        <v>0</v>
      </c>
      <c r="B2" s="1014"/>
      <c r="C2" s="1014"/>
      <c r="D2" s="1014"/>
      <c r="E2" s="1014"/>
      <c r="F2" s="1014"/>
    </row>
    <row r="3" spans="1:6" s="1006" customFormat="1" ht="66" customHeight="1">
      <c r="A3" s="1081"/>
      <c r="B3" s="1081"/>
      <c r="C3" s="1004"/>
      <c r="D3" s="1004"/>
      <c r="E3" s="1004"/>
      <c r="F3" s="1005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195" t="s">
        <v>490</v>
      </c>
      <c r="E4" s="195" t="s">
        <v>738</v>
      </c>
      <c r="F4" s="195" t="s">
        <v>739</v>
      </c>
    </row>
    <row r="5" spans="1:6" s="7" customFormat="1" ht="12" customHeight="1">
      <c r="A5" s="4" t="s">
        <v>5</v>
      </c>
      <c r="B5" s="5" t="s">
        <v>6</v>
      </c>
      <c r="C5" s="5" t="s">
        <v>7</v>
      </c>
      <c r="D5" s="661" t="s">
        <v>8</v>
      </c>
      <c r="E5" s="661" t="s">
        <v>263</v>
      </c>
      <c r="F5" s="6" t="s">
        <v>412</v>
      </c>
    </row>
    <row r="6" spans="1:6" s="11" customFormat="1" ht="15.75" customHeight="1">
      <c r="A6" s="8" t="s">
        <v>9</v>
      </c>
      <c r="B6" s="884" t="s">
        <v>10</v>
      </c>
      <c r="C6" s="885" t="s">
        <v>11</v>
      </c>
      <c r="D6" s="881">
        <f>'3.sz.mell'!$F$20</f>
        <v>76950960</v>
      </c>
      <c r="E6" s="881">
        <v>76950960</v>
      </c>
      <c r="F6" s="886">
        <v>58558909</v>
      </c>
    </row>
    <row r="7" spans="1:6" s="11" customFormat="1" ht="15.75" customHeight="1">
      <c r="A7" s="12" t="s">
        <v>12</v>
      </c>
      <c r="B7" s="887" t="s">
        <v>13</v>
      </c>
      <c r="C7" s="888" t="s">
        <v>14</v>
      </c>
      <c r="D7" s="881">
        <f>'3.sz.mell'!$F$38</f>
        <v>51582233.333333336</v>
      </c>
      <c r="E7" s="882">
        <v>52473417</v>
      </c>
      <c r="F7" s="886">
        <v>39327827</v>
      </c>
    </row>
    <row r="8" spans="1:6" s="11" customFormat="1" ht="24" customHeight="1">
      <c r="A8" s="12" t="s">
        <v>15</v>
      </c>
      <c r="B8" s="887" t="s">
        <v>16</v>
      </c>
      <c r="C8" s="888" t="s">
        <v>17</v>
      </c>
      <c r="D8" s="882">
        <f>'3.sz.mell'!$F$55</f>
        <v>55117300</v>
      </c>
      <c r="E8" s="882">
        <v>51768250</v>
      </c>
      <c r="F8" s="886">
        <v>42495695</v>
      </c>
    </row>
    <row r="9" spans="1:6" s="11" customFormat="1" ht="15.75" customHeight="1">
      <c r="A9" s="12" t="s">
        <v>18</v>
      </c>
      <c r="B9" s="887" t="s">
        <v>19</v>
      </c>
      <c r="C9" s="888" t="s">
        <v>20</v>
      </c>
      <c r="D9" s="882">
        <f>'3.sz.mell'!$F$59</f>
        <v>2720080</v>
      </c>
      <c r="E9" s="882">
        <v>2798145</v>
      </c>
      <c r="F9" s="886">
        <v>2798145</v>
      </c>
    </row>
    <row r="10" spans="1:6" s="11" customFormat="1" ht="15.75" customHeight="1">
      <c r="A10" s="8" t="s">
        <v>21</v>
      </c>
      <c r="B10" s="887" t="s">
        <v>22</v>
      </c>
      <c r="C10" s="888" t="s">
        <v>23</v>
      </c>
      <c r="D10" s="882"/>
      <c r="E10" s="882">
        <f>491831+63694+734251+2000000</f>
        <v>3289776</v>
      </c>
      <c r="F10" s="886">
        <v>7534689</v>
      </c>
    </row>
    <row r="11" spans="1:6" s="11" customFormat="1" ht="15.75" customHeight="1">
      <c r="A11" s="12" t="s">
        <v>24</v>
      </c>
      <c r="B11" s="887" t="s">
        <v>25</v>
      </c>
      <c r="C11" s="888" t="s">
        <v>26</v>
      </c>
      <c r="D11" s="882"/>
      <c r="E11" s="882">
        <v>35100</v>
      </c>
      <c r="F11" s="886">
        <v>35100</v>
      </c>
    </row>
    <row r="12" spans="1:6" s="11" customFormat="1" ht="15.75" customHeight="1">
      <c r="A12" s="15" t="s">
        <v>27</v>
      </c>
      <c r="B12" s="16" t="s">
        <v>28</v>
      </c>
      <c r="C12" s="17" t="s">
        <v>29</v>
      </c>
      <c r="D12" s="889">
        <f>+D6+D7+D8+D9+D10+D11</f>
        <v>186370573.33333334</v>
      </c>
      <c r="E12" s="890">
        <f>+E6+E7+E8+E9+E10+E11</f>
        <v>187315648</v>
      </c>
      <c r="F12" s="891">
        <f>+F6+F7+F8+F9+F10+F11</f>
        <v>150750365</v>
      </c>
    </row>
    <row r="13" spans="1:6" s="11" customFormat="1" ht="15.75" customHeight="1">
      <c r="A13" s="12" t="s">
        <v>30</v>
      </c>
      <c r="B13" s="887" t="s">
        <v>31</v>
      </c>
      <c r="C13" s="888" t="s">
        <v>32</v>
      </c>
      <c r="D13" s="882"/>
      <c r="E13" s="882"/>
      <c r="F13" s="892">
        <f>SUM(D13:E13)</f>
        <v>0</v>
      </c>
    </row>
    <row r="14" spans="1:6" s="11" customFormat="1" ht="15.75" customHeight="1">
      <c r="A14" s="8" t="s">
        <v>33</v>
      </c>
      <c r="B14" s="887" t="s">
        <v>34</v>
      </c>
      <c r="C14" s="888" t="s">
        <v>35</v>
      </c>
      <c r="D14" s="893">
        <f>SUM(D15:D21)</f>
        <v>156528115</v>
      </c>
      <c r="E14" s="893">
        <f>SUM(E15:E21)</f>
        <v>156528115</v>
      </c>
      <c r="F14" s="895">
        <f>SUM(F15:F21)</f>
        <v>137793512</v>
      </c>
    </row>
    <row r="15" spans="1:6" s="11" customFormat="1" ht="24" customHeight="1">
      <c r="A15" s="12" t="s">
        <v>36</v>
      </c>
      <c r="B15" s="896" t="s">
        <v>37</v>
      </c>
      <c r="C15" s="888" t="s">
        <v>35</v>
      </c>
      <c r="D15" s="882">
        <f>1080000</f>
        <v>1080000</v>
      </c>
      <c r="E15" s="882">
        <v>1080000</v>
      </c>
      <c r="F15" s="1003"/>
    </row>
    <row r="16" spans="1:6" s="11" customFormat="1" ht="24.75" customHeight="1">
      <c r="A16" s="12" t="s">
        <v>38</v>
      </c>
      <c r="B16" s="897" t="s">
        <v>39</v>
      </c>
      <c r="C16" s="888" t="s">
        <v>35</v>
      </c>
      <c r="D16" s="882"/>
      <c r="E16" s="882"/>
      <c r="F16" s="1003">
        <v>171400</v>
      </c>
    </row>
    <row r="17" spans="1:6" s="11" customFormat="1" ht="15.75" customHeight="1">
      <c r="A17" s="8" t="s">
        <v>40</v>
      </c>
      <c r="B17" s="897" t="s">
        <v>41</v>
      </c>
      <c r="C17" s="888" t="s">
        <v>35</v>
      </c>
      <c r="D17" s="882"/>
      <c r="E17" s="882"/>
      <c r="F17" s="1003">
        <f>SUM(D17:E17)</f>
        <v>0</v>
      </c>
    </row>
    <row r="18" spans="1:6" s="11" customFormat="1" ht="19.5" customHeight="1">
      <c r="A18" s="12" t="s">
        <v>42</v>
      </c>
      <c r="B18" s="897" t="s">
        <v>43</v>
      </c>
      <c r="C18" s="888" t="s">
        <v>35</v>
      </c>
      <c r="D18" s="882">
        <f>1365000+80000+1200000+266000+300000</f>
        <v>3211000</v>
      </c>
      <c r="E18" s="882">
        <v>3211000</v>
      </c>
      <c r="F18" s="356">
        <v>7143287</v>
      </c>
    </row>
    <row r="19" spans="1:6" s="11" customFormat="1" ht="19.5" customHeight="1">
      <c r="A19" s="12" t="s">
        <v>44</v>
      </c>
      <c r="B19" s="897" t="s">
        <v>45</v>
      </c>
      <c r="C19" s="888" t="s">
        <v>35</v>
      </c>
      <c r="D19" s="882">
        <v>5154000</v>
      </c>
      <c r="E19" s="882">
        <v>5154000</v>
      </c>
      <c r="F19" s="1003">
        <v>4317502</v>
      </c>
    </row>
    <row r="20" spans="1:6" s="11" customFormat="1" ht="24" customHeight="1">
      <c r="A20" s="8" t="s">
        <v>46</v>
      </c>
      <c r="B20" s="897" t="s">
        <v>47</v>
      </c>
      <c r="C20" s="888" t="s">
        <v>35</v>
      </c>
      <c r="D20" s="882">
        <v>147083115</v>
      </c>
      <c r="E20" s="882">
        <v>147083115</v>
      </c>
      <c r="F20" s="1003">
        <v>126161323</v>
      </c>
    </row>
    <row r="21" spans="1:6" s="11" customFormat="1" ht="24.75" customHeight="1">
      <c r="A21" s="20" t="s">
        <v>48</v>
      </c>
      <c r="B21" s="897" t="s">
        <v>49</v>
      </c>
      <c r="C21" s="898" t="s">
        <v>35</v>
      </c>
      <c r="D21" s="899"/>
      <c r="E21" s="899"/>
      <c r="F21" s="900">
        <f>SUM(D21:E21)</f>
        <v>0</v>
      </c>
    </row>
    <row r="22" spans="1:6" s="11" customFormat="1" ht="18" customHeight="1">
      <c r="A22" s="22" t="s">
        <v>50</v>
      </c>
      <c r="B22" s="901" t="s">
        <v>51</v>
      </c>
      <c r="C22" s="902" t="s">
        <v>52</v>
      </c>
      <c r="D22" s="678">
        <f>SUM(D12+D13+D14)</f>
        <v>342898688.3333334</v>
      </c>
      <c r="E22" s="679">
        <f>SUM(E12+E13+E14)</f>
        <v>343843763</v>
      </c>
      <c r="F22" s="903">
        <f>SUM(F12+F13+F14)</f>
        <v>288543877</v>
      </c>
    </row>
    <row r="23" spans="1:6" s="11" customFormat="1" ht="15.75" customHeight="1">
      <c r="A23" s="8" t="s">
        <v>53</v>
      </c>
      <c r="B23" s="904" t="s">
        <v>54</v>
      </c>
      <c r="C23" s="885" t="s">
        <v>55</v>
      </c>
      <c r="D23" s="905"/>
      <c r="E23" s="881">
        <v>8368284</v>
      </c>
      <c r="F23" s="353">
        <v>10168284</v>
      </c>
    </row>
    <row r="24" spans="1:6" s="11" customFormat="1" ht="15.75" customHeight="1">
      <c r="A24" s="12" t="s">
        <v>56</v>
      </c>
      <c r="B24" s="906" t="s">
        <v>57</v>
      </c>
      <c r="C24" s="888" t="s">
        <v>58</v>
      </c>
      <c r="D24" s="907">
        <f>SUM(D25:D30)</f>
        <v>122998649</v>
      </c>
      <c r="E24" s="907">
        <f>SUM(E25:E30)</f>
        <v>114630365</v>
      </c>
      <c r="F24" s="907">
        <f>SUM(F25:F30)</f>
        <v>18735940</v>
      </c>
    </row>
    <row r="25" spans="1:6" s="11" customFormat="1" ht="15.75" customHeight="1">
      <c r="A25" s="12" t="s">
        <v>59</v>
      </c>
      <c r="B25" s="896" t="s">
        <v>60</v>
      </c>
      <c r="C25" s="888" t="s">
        <v>58</v>
      </c>
      <c r="D25" s="882">
        <v>8368284</v>
      </c>
      <c r="E25" s="909"/>
      <c r="F25" s="356"/>
    </row>
    <row r="26" spans="1:6" s="11" customFormat="1" ht="24" customHeight="1">
      <c r="A26" s="8" t="s">
        <v>61</v>
      </c>
      <c r="B26" s="910" t="s">
        <v>62</v>
      </c>
      <c r="C26" s="888" t="s">
        <v>58</v>
      </c>
      <c r="D26" s="882">
        <v>114630365</v>
      </c>
      <c r="E26" s="882">
        <f>122998649-8368284</f>
        <v>114630365</v>
      </c>
      <c r="F26" s="356">
        <v>18735940</v>
      </c>
    </row>
    <row r="27" spans="1:6" s="11" customFormat="1" ht="25.5">
      <c r="A27" s="12" t="s">
        <v>63</v>
      </c>
      <c r="B27" s="910" t="s">
        <v>64</v>
      </c>
      <c r="C27" s="888" t="s">
        <v>58</v>
      </c>
      <c r="D27" s="909"/>
      <c r="E27" s="909"/>
      <c r="F27" s="356"/>
    </row>
    <row r="28" spans="1:6" s="11" customFormat="1" ht="15.75" customHeight="1">
      <c r="A28" s="12" t="s">
        <v>65</v>
      </c>
      <c r="B28" s="910" t="s">
        <v>66</v>
      </c>
      <c r="C28" s="888" t="s">
        <v>58</v>
      </c>
      <c r="D28" s="909"/>
      <c r="E28" s="909"/>
      <c r="F28" s="356"/>
    </row>
    <row r="29" spans="1:6" s="11" customFormat="1" ht="24.75" customHeight="1">
      <c r="A29" s="8" t="s">
        <v>67</v>
      </c>
      <c r="B29" s="910" t="s">
        <v>68</v>
      </c>
      <c r="C29" s="888" t="s">
        <v>58</v>
      </c>
      <c r="D29" s="909"/>
      <c r="E29" s="909"/>
      <c r="F29" s="356"/>
    </row>
    <row r="30" spans="1:6" s="11" customFormat="1" ht="24" customHeight="1">
      <c r="A30" s="20" t="s">
        <v>69</v>
      </c>
      <c r="B30" s="911" t="s">
        <v>70</v>
      </c>
      <c r="C30" s="898" t="s">
        <v>58</v>
      </c>
      <c r="D30" s="912"/>
      <c r="E30" s="912"/>
      <c r="F30" s="913"/>
    </row>
    <row r="31" spans="1:6" s="11" customFormat="1" ht="22.5" customHeight="1">
      <c r="A31" s="29" t="s">
        <v>71</v>
      </c>
      <c r="B31" s="30" t="s">
        <v>72</v>
      </c>
      <c r="C31" s="31" t="s">
        <v>73</v>
      </c>
      <c r="D31" s="680">
        <f>SUM(D23+D24)</f>
        <v>122998649</v>
      </c>
      <c r="E31" s="361">
        <f>SUM(E23+E24)</f>
        <v>122998649</v>
      </c>
      <c r="F31" s="914">
        <f>SUM(F23+F24)</f>
        <v>28904224</v>
      </c>
    </row>
    <row r="32" spans="1:6" s="11" customFormat="1" ht="14.25" customHeight="1">
      <c r="A32" s="32" t="s">
        <v>74</v>
      </c>
      <c r="B32" s="33" t="s">
        <v>75</v>
      </c>
      <c r="C32" s="34" t="s">
        <v>76</v>
      </c>
      <c r="D32" s="662"/>
      <c r="E32" s="662"/>
      <c r="F32" s="389">
        <f>SUM(D32:E32)</f>
        <v>0</v>
      </c>
    </row>
    <row r="33" spans="1:6" s="11" customFormat="1" ht="14.25" customHeight="1">
      <c r="A33" s="12" t="s">
        <v>77</v>
      </c>
      <c r="B33" s="887" t="s">
        <v>78</v>
      </c>
      <c r="C33" s="888" t="s">
        <v>79</v>
      </c>
      <c r="D33" s="893">
        <f>SUM(D34:D36)</f>
        <v>5500000</v>
      </c>
      <c r="E33" s="893">
        <f>SUM(E34:E36)</f>
        <v>5500000</v>
      </c>
      <c r="F33" s="893">
        <f>SUM(F34:F36)</f>
        <v>3683821</v>
      </c>
    </row>
    <row r="34" spans="1:6" s="11" customFormat="1" ht="14.25" customHeight="1">
      <c r="A34" s="12" t="s">
        <v>80</v>
      </c>
      <c r="B34" s="35" t="s">
        <v>81</v>
      </c>
      <c r="C34" s="915" t="s">
        <v>79</v>
      </c>
      <c r="D34" s="916"/>
      <c r="E34" s="917"/>
      <c r="F34" s="918">
        <f>SUM(D34:E34)</f>
        <v>0</v>
      </c>
    </row>
    <row r="35" spans="1:6" s="11" customFormat="1" ht="14.25" customHeight="1">
      <c r="A35" s="8" t="s">
        <v>82</v>
      </c>
      <c r="B35" s="37" t="s">
        <v>83</v>
      </c>
      <c r="C35" s="915" t="s">
        <v>79</v>
      </c>
      <c r="D35" s="916"/>
      <c r="E35" s="917"/>
      <c r="F35" s="918">
        <f>SUM(D35:E35)</f>
        <v>0</v>
      </c>
    </row>
    <row r="36" spans="1:6" s="11" customFormat="1" ht="14.25" customHeight="1">
      <c r="A36" s="8" t="s">
        <v>84</v>
      </c>
      <c r="B36" s="37" t="s">
        <v>85</v>
      </c>
      <c r="C36" s="915" t="s">
        <v>79</v>
      </c>
      <c r="D36" s="916">
        <f>3500000+2000000</f>
        <v>5500000</v>
      </c>
      <c r="E36" s="917">
        <v>5500000</v>
      </c>
      <c r="F36" s="918">
        <v>3683821</v>
      </c>
    </row>
    <row r="37" spans="1:6" s="11" customFormat="1" ht="14.25" customHeight="1">
      <c r="A37" s="12" t="s">
        <v>86</v>
      </c>
      <c r="B37" s="38" t="s">
        <v>87</v>
      </c>
      <c r="C37" s="888" t="s">
        <v>88</v>
      </c>
      <c r="D37" s="893">
        <f>SUM(D38:D39)</f>
        <v>19500000</v>
      </c>
      <c r="E37" s="894">
        <f>SUM(E38:E39)</f>
        <v>40024024</v>
      </c>
      <c r="F37" s="894">
        <f>SUM(F38:F39)</f>
        <v>39387638</v>
      </c>
    </row>
    <row r="38" spans="1:6" s="11" customFormat="1" ht="14.25" customHeight="1">
      <c r="A38" s="12" t="s">
        <v>89</v>
      </c>
      <c r="B38" s="39" t="s">
        <v>90</v>
      </c>
      <c r="C38" s="915" t="s">
        <v>88</v>
      </c>
      <c r="D38" s="916">
        <f>16000000+3500000</f>
        <v>19500000</v>
      </c>
      <c r="E38" s="917">
        <v>40024024</v>
      </c>
      <c r="F38" s="917">
        <v>39387638</v>
      </c>
    </row>
    <row r="39" spans="1:6" s="11" customFormat="1" ht="14.25" customHeight="1">
      <c r="A39" s="8" t="s">
        <v>91</v>
      </c>
      <c r="B39" s="39" t="s">
        <v>92</v>
      </c>
      <c r="C39" s="915" t="s">
        <v>88</v>
      </c>
      <c r="D39" s="916"/>
      <c r="E39" s="917"/>
      <c r="F39" s="908">
        <f>SUM(D39:E39)</f>
        <v>0</v>
      </c>
    </row>
    <row r="40" spans="1:6" s="11" customFormat="1" ht="17.25" customHeight="1">
      <c r="A40" s="8" t="s">
        <v>93</v>
      </c>
      <c r="B40" s="40" t="s">
        <v>658</v>
      </c>
      <c r="C40" s="888" t="s">
        <v>95</v>
      </c>
      <c r="D40" s="882">
        <v>3500000</v>
      </c>
      <c r="E40" s="919">
        <v>4063420</v>
      </c>
      <c r="F40" s="908">
        <v>3481517</v>
      </c>
    </row>
    <row r="41" spans="1:6" s="11" customFormat="1" ht="17.25" customHeight="1">
      <c r="A41" s="12" t="s">
        <v>96</v>
      </c>
      <c r="B41" s="38" t="s">
        <v>100</v>
      </c>
      <c r="C41" s="888" t="s">
        <v>101</v>
      </c>
      <c r="D41" s="893">
        <f>SUM(D42:D43)</f>
        <v>2760000</v>
      </c>
      <c r="E41" s="894">
        <f>SUM(E42:E43)</f>
        <v>3373415</v>
      </c>
      <c r="F41" s="894">
        <f>SUM(F42:F43)</f>
        <v>2755772</v>
      </c>
    </row>
    <row r="42" spans="1:6" s="11" customFormat="1" ht="14.25" customHeight="1">
      <c r="A42" s="12" t="s">
        <v>97</v>
      </c>
      <c r="B42" s="39" t="s">
        <v>659</v>
      </c>
      <c r="C42" s="915" t="s">
        <v>661</v>
      </c>
      <c r="D42" s="916">
        <v>160000</v>
      </c>
      <c r="E42" s="916">
        <v>160000</v>
      </c>
      <c r="F42" s="356">
        <v>18535</v>
      </c>
    </row>
    <row r="43" spans="1:6" s="11" customFormat="1" ht="14.25" customHeight="1">
      <c r="A43" s="8" t="s">
        <v>98</v>
      </c>
      <c r="B43" s="39" t="s">
        <v>660</v>
      </c>
      <c r="C43" s="915" t="s">
        <v>661</v>
      </c>
      <c r="D43" s="916">
        <v>2600000</v>
      </c>
      <c r="E43" s="916">
        <v>3213415</v>
      </c>
      <c r="F43" s="356">
        <v>2737237</v>
      </c>
    </row>
    <row r="44" spans="1:6" s="11" customFormat="1" ht="14.25" customHeight="1">
      <c r="A44" s="41" t="s">
        <v>99</v>
      </c>
      <c r="B44" s="920" t="s">
        <v>662</v>
      </c>
      <c r="C44" s="921" t="s">
        <v>663</v>
      </c>
      <c r="D44" s="922"/>
      <c r="E44" s="922"/>
      <c r="F44" s="390">
        <f>SUM(D44:E44)</f>
        <v>0</v>
      </c>
    </row>
    <row r="45" spans="1:6" s="11" customFormat="1" ht="17.25" customHeight="1">
      <c r="A45" s="29" t="s">
        <v>102</v>
      </c>
      <c r="B45" s="30" t="s">
        <v>103</v>
      </c>
      <c r="C45" s="31" t="s">
        <v>104</v>
      </c>
      <c r="D45" s="680">
        <f>SUM(D32+D33+D37+D40+D41+D44)</f>
        <v>31260000</v>
      </c>
      <c r="E45" s="680">
        <f>SUM(E32+E33+E37+E40+E41+E44)</f>
        <v>52960859</v>
      </c>
      <c r="F45" s="680">
        <f>SUM(F32+F33+F37+F40+F41+F44)</f>
        <v>49308748</v>
      </c>
    </row>
    <row r="46" spans="1:6" s="11" customFormat="1" ht="14.25" customHeight="1">
      <c r="A46" s="32" t="s">
        <v>105</v>
      </c>
      <c r="B46" s="923" t="s">
        <v>106</v>
      </c>
      <c r="C46" s="924" t="s">
        <v>107</v>
      </c>
      <c r="D46" s="925">
        <v>11323866</v>
      </c>
      <c r="E46" s="925">
        <v>11323866</v>
      </c>
      <c r="F46" s="394">
        <v>9178673</v>
      </c>
    </row>
    <row r="47" spans="1:6" s="11" customFormat="1" ht="14.25" customHeight="1">
      <c r="A47" s="12" t="s">
        <v>108</v>
      </c>
      <c r="B47" s="906" t="s">
        <v>109</v>
      </c>
      <c r="C47" s="926" t="s">
        <v>110</v>
      </c>
      <c r="D47" s="927">
        <v>10853933</v>
      </c>
      <c r="E47" s="927">
        <v>10853933</v>
      </c>
      <c r="F47" s="356">
        <v>10298035</v>
      </c>
    </row>
    <row r="48" spans="1:6" s="11" customFormat="1" ht="14.25" customHeight="1">
      <c r="A48" s="12" t="s">
        <v>111</v>
      </c>
      <c r="B48" s="906" t="s">
        <v>112</v>
      </c>
      <c r="C48" s="926" t="s">
        <v>113</v>
      </c>
      <c r="D48" s="927">
        <v>4003802</v>
      </c>
      <c r="E48" s="927">
        <v>4003802</v>
      </c>
      <c r="F48" s="356">
        <v>1729780</v>
      </c>
    </row>
    <row r="49" spans="1:6" s="11" customFormat="1" ht="14.25" customHeight="1">
      <c r="A49" s="12" t="s">
        <v>114</v>
      </c>
      <c r="B49" s="906" t="s">
        <v>115</v>
      </c>
      <c r="C49" s="926" t="s">
        <v>116</v>
      </c>
      <c r="D49" s="927">
        <v>0</v>
      </c>
      <c r="E49" s="927">
        <v>0</v>
      </c>
      <c r="F49" s="356">
        <v>0</v>
      </c>
    </row>
    <row r="50" spans="1:6" s="11" customFormat="1" ht="14.25" customHeight="1">
      <c r="A50" s="12" t="s">
        <v>117</v>
      </c>
      <c r="B50" s="906" t="s">
        <v>118</v>
      </c>
      <c r="C50" s="926" t="s">
        <v>119</v>
      </c>
      <c r="D50" s="927">
        <v>325</v>
      </c>
      <c r="E50" s="927">
        <v>1908048</v>
      </c>
      <c r="F50" s="356">
        <v>2165635</v>
      </c>
    </row>
    <row r="51" spans="1:6" s="11" customFormat="1" ht="14.25" customHeight="1">
      <c r="A51" s="12" t="s">
        <v>120</v>
      </c>
      <c r="B51" s="906" t="s">
        <v>121</v>
      </c>
      <c r="C51" s="926" t="s">
        <v>122</v>
      </c>
      <c r="D51" s="927">
        <v>2903199</v>
      </c>
      <c r="E51" s="927">
        <v>2903199</v>
      </c>
      <c r="F51" s="356">
        <v>2946197</v>
      </c>
    </row>
    <row r="52" spans="1:6" s="11" customFormat="1" ht="14.25" customHeight="1">
      <c r="A52" s="12" t="s">
        <v>123</v>
      </c>
      <c r="B52" s="906" t="s">
        <v>124</v>
      </c>
      <c r="C52" s="926" t="s">
        <v>125</v>
      </c>
      <c r="D52" s="927">
        <v>0</v>
      </c>
      <c r="E52" s="927">
        <v>0</v>
      </c>
      <c r="F52" s="356"/>
    </row>
    <row r="53" spans="1:6" s="11" customFormat="1" ht="14.25" customHeight="1">
      <c r="A53" s="12" t="s">
        <v>126</v>
      </c>
      <c r="B53" s="906" t="s">
        <v>127</v>
      </c>
      <c r="C53" s="926" t="s">
        <v>128</v>
      </c>
      <c r="D53" s="927">
        <v>0</v>
      </c>
      <c r="E53" s="927">
        <v>26</v>
      </c>
      <c r="F53" s="356">
        <v>26</v>
      </c>
    </row>
    <row r="54" spans="1:6" s="11" customFormat="1" ht="14.25" customHeight="1">
      <c r="A54" s="12" t="s">
        <v>129</v>
      </c>
      <c r="B54" s="906" t="s">
        <v>130</v>
      </c>
      <c r="C54" s="926" t="s">
        <v>131</v>
      </c>
      <c r="D54" s="927">
        <v>0</v>
      </c>
      <c r="E54" s="927">
        <v>0</v>
      </c>
      <c r="F54" s="395"/>
    </row>
    <row r="55" spans="1:6" s="11" customFormat="1" ht="14.25" customHeight="1">
      <c r="A55" s="12" t="s">
        <v>132</v>
      </c>
      <c r="B55" s="906" t="s">
        <v>133</v>
      </c>
      <c r="C55" s="926" t="s">
        <v>134</v>
      </c>
      <c r="D55" s="927">
        <v>0</v>
      </c>
      <c r="E55" s="927">
        <v>0</v>
      </c>
      <c r="F55" s="395"/>
    </row>
    <row r="56" spans="1:6" s="11" customFormat="1" ht="14.25" customHeight="1">
      <c r="A56" s="20" t="s">
        <v>135</v>
      </c>
      <c r="B56" s="928" t="s">
        <v>136</v>
      </c>
      <c r="C56" s="921" t="s">
        <v>137</v>
      </c>
      <c r="D56" s="922">
        <v>7268849</v>
      </c>
      <c r="E56" s="922">
        <v>49858</v>
      </c>
      <c r="F56" s="360">
        <v>48405</v>
      </c>
    </row>
    <row r="57" spans="1:6" s="11" customFormat="1" ht="15.75" customHeight="1">
      <c r="A57" s="22" t="s">
        <v>138</v>
      </c>
      <c r="B57" s="48" t="s">
        <v>139</v>
      </c>
      <c r="C57" s="902" t="s">
        <v>140</v>
      </c>
      <c r="D57" s="683">
        <f>SUM(D46:D56)</f>
        <v>36353974</v>
      </c>
      <c r="E57" s="646">
        <f>SUM(E46:E56)</f>
        <v>31042732</v>
      </c>
      <c r="F57" s="929">
        <f>SUM(F46:F56)</f>
        <v>26366751</v>
      </c>
    </row>
    <row r="58" spans="1:6" s="11" customFormat="1" ht="14.25" customHeight="1">
      <c r="A58" s="49" t="s">
        <v>141</v>
      </c>
      <c r="B58" s="904" t="s">
        <v>142</v>
      </c>
      <c r="C58" s="930" t="s">
        <v>143</v>
      </c>
      <c r="D58" s="931"/>
      <c r="E58" s="931"/>
      <c r="F58" s="397"/>
    </row>
    <row r="59" spans="1:6" s="11" customFormat="1" ht="14.25" customHeight="1">
      <c r="A59" s="51" t="s">
        <v>144</v>
      </c>
      <c r="B59" s="906" t="s">
        <v>145</v>
      </c>
      <c r="C59" s="926" t="s">
        <v>146</v>
      </c>
      <c r="D59" s="927">
        <v>600000</v>
      </c>
      <c r="E59" s="927">
        <v>800000</v>
      </c>
      <c r="F59" s="395">
        <v>800000</v>
      </c>
    </row>
    <row r="60" spans="1:6" s="11" customFormat="1" ht="14.25" customHeight="1">
      <c r="A60" s="51" t="s">
        <v>147</v>
      </c>
      <c r="B60" s="906" t="s">
        <v>148</v>
      </c>
      <c r="C60" s="926" t="s">
        <v>149</v>
      </c>
      <c r="D60" s="927"/>
      <c r="E60" s="927"/>
      <c r="F60" s="395"/>
    </row>
    <row r="61" spans="1:6" s="11" customFormat="1" ht="14.25" customHeight="1">
      <c r="A61" s="51" t="s">
        <v>150</v>
      </c>
      <c r="B61" s="906" t="s">
        <v>151</v>
      </c>
      <c r="C61" s="926" t="s">
        <v>152</v>
      </c>
      <c r="D61" s="927"/>
      <c r="E61" s="927"/>
      <c r="F61" s="395"/>
    </row>
    <row r="62" spans="1:6" s="11" customFormat="1" ht="14.25" customHeight="1">
      <c r="A62" s="52" t="s">
        <v>153</v>
      </c>
      <c r="B62" s="928" t="s">
        <v>154</v>
      </c>
      <c r="C62" s="921" t="s">
        <v>155</v>
      </c>
      <c r="D62" s="922"/>
      <c r="E62" s="922"/>
      <c r="F62" s="360">
        <v>10000</v>
      </c>
    </row>
    <row r="63" spans="1:6" s="11" customFormat="1" ht="19.5" customHeight="1">
      <c r="A63" s="29" t="s">
        <v>156</v>
      </c>
      <c r="B63" s="48" t="s">
        <v>157</v>
      </c>
      <c r="C63" s="932" t="s">
        <v>158</v>
      </c>
      <c r="D63" s="681">
        <f>SUM(D58:D62)</f>
        <v>600000</v>
      </c>
      <c r="E63" s="682">
        <f>SUM(E58:E62)</f>
        <v>800000</v>
      </c>
      <c r="F63" s="400">
        <f>SUM(F58:F62)</f>
        <v>810000</v>
      </c>
    </row>
    <row r="64" spans="1:6" s="11" customFormat="1" ht="24" customHeight="1">
      <c r="A64" s="32" t="s">
        <v>159</v>
      </c>
      <c r="B64" s="933" t="s">
        <v>160</v>
      </c>
      <c r="C64" s="934" t="s">
        <v>161</v>
      </c>
      <c r="D64" s="935"/>
      <c r="E64" s="1001">
        <v>152940</v>
      </c>
      <c r="F64" s="394">
        <v>183345</v>
      </c>
    </row>
    <row r="65" spans="1:6" s="11" customFormat="1" ht="17.25" customHeight="1">
      <c r="A65" s="20" t="s">
        <v>162</v>
      </c>
      <c r="B65" s="928" t="s">
        <v>163</v>
      </c>
      <c r="C65" s="936" t="s">
        <v>164</v>
      </c>
      <c r="D65" s="937"/>
      <c r="E65" s="1002">
        <v>76000</v>
      </c>
      <c r="F65" s="390">
        <v>756000</v>
      </c>
    </row>
    <row r="66" spans="1:6" s="11" customFormat="1" ht="17.25" customHeight="1">
      <c r="A66" s="29" t="s">
        <v>165</v>
      </c>
      <c r="B66" s="901" t="s">
        <v>166</v>
      </c>
      <c r="C66" s="902" t="s">
        <v>167</v>
      </c>
      <c r="D66" s="679">
        <f>SUM(D64:D65)</f>
        <v>0</v>
      </c>
      <c r="E66" s="679">
        <f>SUM(E64:E65)</f>
        <v>228940</v>
      </c>
      <c r="F66" s="938">
        <f>SUM(F64:F65)</f>
        <v>939345</v>
      </c>
    </row>
    <row r="67" spans="1:6" s="11" customFormat="1" ht="16.5" customHeight="1">
      <c r="A67" s="8" t="s">
        <v>168</v>
      </c>
      <c r="B67" s="884" t="s">
        <v>169</v>
      </c>
      <c r="C67" s="885" t="s">
        <v>170</v>
      </c>
      <c r="D67" s="939"/>
      <c r="E67" s="939"/>
      <c r="F67" s="940"/>
    </row>
    <row r="68" spans="1:6" s="11" customFormat="1" ht="14.25" customHeight="1">
      <c r="A68" s="20" t="s">
        <v>171</v>
      </c>
      <c r="B68" s="928" t="s">
        <v>172</v>
      </c>
      <c r="C68" s="898" t="s">
        <v>173</v>
      </c>
      <c r="D68" s="937"/>
      <c r="E68" s="937"/>
      <c r="F68" s="941"/>
    </row>
    <row r="69" spans="1:6" s="11" customFormat="1" ht="15.75" customHeight="1">
      <c r="A69" s="20" t="s">
        <v>174</v>
      </c>
      <c r="B69" s="942" t="s">
        <v>175</v>
      </c>
      <c r="C69" s="943" t="s">
        <v>176</v>
      </c>
      <c r="D69" s="944">
        <f>SUM(D67:D68)</f>
        <v>0</v>
      </c>
      <c r="E69" s="944">
        <f>SUM(E67:E68)</f>
        <v>0</v>
      </c>
      <c r="F69" s="945">
        <f>SUM(F67:F68)</f>
        <v>0</v>
      </c>
    </row>
    <row r="70" spans="1:6" s="11" customFormat="1" ht="25.5" customHeight="1">
      <c r="A70" s="29" t="s">
        <v>177</v>
      </c>
      <c r="B70" s="48" t="s">
        <v>178</v>
      </c>
      <c r="C70" s="59" t="s">
        <v>179</v>
      </c>
      <c r="D70" s="361">
        <f>SUM(D22+D31+D45+D57+D63+D66+D69)</f>
        <v>534111311.3333334</v>
      </c>
      <c r="E70" s="361">
        <f>SUM(E22+E31+E45+E57+E63+E66+E69)</f>
        <v>551874943</v>
      </c>
      <c r="F70" s="362">
        <f>SUM(F22+F31+F45+F57+F63+F66+F69)</f>
        <v>394872945</v>
      </c>
    </row>
    <row r="71" spans="1:6" s="11" customFormat="1" ht="14.25" customHeight="1">
      <c r="A71" s="8" t="s">
        <v>180</v>
      </c>
      <c r="B71" s="884" t="s">
        <v>181</v>
      </c>
      <c r="C71" s="885" t="s">
        <v>182</v>
      </c>
      <c r="D71" s="881"/>
      <c r="E71" s="881"/>
      <c r="F71" s="399"/>
    </row>
    <row r="72" spans="1:6" s="11" customFormat="1" ht="14.25" customHeight="1">
      <c r="A72" s="12" t="s">
        <v>183</v>
      </c>
      <c r="B72" s="887" t="s">
        <v>184</v>
      </c>
      <c r="C72" s="888" t="s">
        <v>185</v>
      </c>
      <c r="D72" s="946">
        <f>SUM(D73:D74)</f>
        <v>21202318</v>
      </c>
      <c r="E72" s="372">
        <f>SUM(E73:E74)</f>
        <v>21202318</v>
      </c>
      <c r="F72" s="947">
        <f>SUM(F73:F74)</f>
        <v>4786508</v>
      </c>
    </row>
    <row r="73" spans="1:6" s="11" customFormat="1" ht="14.25" customHeight="1">
      <c r="A73" s="12" t="s">
        <v>186</v>
      </c>
      <c r="B73" s="948" t="s">
        <v>187</v>
      </c>
      <c r="C73" s="888" t="s">
        <v>188</v>
      </c>
      <c r="D73" s="882">
        <v>21202318</v>
      </c>
      <c r="E73" s="882">
        <v>21202318</v>
      </c>
      <c r="F73" s="395">
        <v>4786508</v>
      </c>
    </row>
    <row r="74" spans="1:6" s="11" customFormat="1" ht="14.25" customHeight="1">
      <c r="A74" s="20" t="s">
        <v>189</v>
      </c>
      <c r="B74" s="949" t="s">
        <v>190</v>
      </c>
      <c r="C74" s="888" t="s">
        <v>191</v>
      </c>
      <c r="D74" s="899"/>
      <c r="E74" s="899"/>
      <c r="F74" s="360"/>
    </row>
    <row r="75" spans="1:6" s="11" customFormat="1" ht="24.75" customHeight="1">
      <c r="A75" s="29" t="s">
        <v>192</v>
      </c>
      <c r="B75" s="950" t="s">
        <v>193</v>
      </c>
      <c r="C75" s="902" t="s">
        <v>194</v>
      </c>
      <c r="D75" s="680">
        <f>SUM(D71:D72)</f>
        <v>21202318</v>
      </c>
      <c r="E75" s="361">
        <f>SUM(E71:E72)</f>
        <v>21202318</v>
      </c>
      <c r="F75" s="914">
        <f>SUM(F71:F72)</f>
        <v>4786508</v>
      </c>
    </row>
    <row r="76" spans="1:6" s="11" customFormat="1" ht="27" customHeight="1">
      <c r="A76" s="29" t="s">
        <v>195</v>
      </c>
      <c r="B76" s="950" t="s">
        <v>196</v>
      </c>
      <c r="C76" s="902" t="s">
        <v>596</v>
      </c>
      <c r="D76" s="680">
        <f>SUM(D75,D70)</f>
        <v>555313629.3333334</v>
      </c>
      <c r="E76" s="361">
        <f>SUM(E75,E70)</f>
        <v>573077261</v>
      </c>
      <c r="F76" s="914">
        <f>SUM(F75,F70)</f>
        <v>399659453</v>
      </c>
    </row>
    <row r="77" spans="1:6" ht="17.25" customHeight="1">
      <c r="A77" s="1014"/>
      <c r="B77" s="1014"/>
      <c r="C77" s="1014"/>
      <c r="D77" s="1014"/>
      <c r="E77" s="1014"/>
      <c r="F77" s="1014"/>
    </row>
    <row r="78" spans="1:6" s="63" customFormat="1" ht="16.5" customHeight="1">
      <c r="A78" s="1014" t="s">
        <v>197</v>
      </c>
      <c r="B78" s="1014"/>
      <c r="C78" s="1014"/>
      <c r="D78" s="1014"/>
      <c r="E78" s="1014"/>
      <c r="F78" s="1014"/>
    </row>
    <row r="79" spans="1:6" ht="37.5" customHeight="1">
      <c r="A79" s="4" t="s">
        <v>2</v>
      </c>
      <c r="B79" s="5" t="s">
        <v>198</v>
      </c>
      <c r="C79" s="5" t="s">
        <v>4</v>
      </c>
      <c r="D79" s="195" t="s">
        <v>490</v>
      </c>
      <c r="E79" s="195" t="s">
        <v>738</v>
      </c>
      <c r="F79" s="195" t="s">
        <v>739</v>
      </c>
    </row>
    <row r="80" spans="1:6" s="7" customFormat="1" ht="12" customHeight="1">
      <c r="A80" s="4" t="s">
        <v>5</v>
      </c>
      <c r="B80" s="5" t="s">
        <v>6</v>
      </c>
      <c r="C80" s="5" t="s">
        <v>7</v>
      </c>
      <c r="D80" s="661" t="s">
        <v>8</v>
      </c>
      <c r="E80" s="661" t="s">
        <v>263</v>
      </c>
      <c r="F80" s="6" t="s">
        <v>412</v>
      </c>
    </row>
    <row r="81" spans="1:6" ht="16.5" customHeight="1">
      <c r="A81" s="77" t="s">
        <v>9</v>
      </c>
      <c r="B81" s="33" t="s">
        <v>199</v>
      </c>
      <c r="C81" s="34" t="s">
        <v>200</v>
      </c>
      <c r="D81" s="666">
        <v>160637797.43735763</v>
      </c>
      <c r="E81" s="666">
        <v>162419628</v>
      </c>
      <c r="F81" s="792">
        <v>124535390</v>
      </c>
    </row>
    <row r="82" spans="1:6" ht="16.5" customHeight="1">
      <c r="A82" s="51" t="s">
        <v>12</v>
      </c>
      <c r="B82" s="66" t="s">
        <v>201</v>
      </c>
      <c r="C82" s="67" t="s">
        <v>202</v>
      </c>
      <c r="D82" s="667">
        <v>19811728.06264237</v>
      </c>
      <c r="E82" s="667">
        <v>19811728</v>
      </c>
      <c r="F82" s="792">
        <v>16071846</v>
      </c>
    </row>
    <row r="83" spans="1:6" ht="16.5" customHeight="1">
      <c r="A83" s="51" t="s">
        <v>15</v>
      </c>
      <c r="B83" s="66" t="s">
        <v>203</v>
      </c>
      <c r="C83" s="67" t="s">
        <v>204</v>
      </c>
      <c r="D83" s="667">
        <v>79542551.2992126</v>
      </c>
      <c r="E83" s="667">
        <v>84511596</v>
      </c>
      <c r="F83" s="792">
        <v>69270914</v>
      </c>
    </row>
    <row r="84" spans="1:6" ht="16.5" customHeight="1">
      <c r="A84" s="51" t="s">
        <v>18</v>
      </c>
      <c r="B84" s="66" t="s">
        <v>205</v>
      </c>
      <c r="C84" s="67" t="s">
        <v>206</v>
      </c>
      <c r="D84" s="667">
        <v>3100000</v>
      </c>
      <c r="E84" s="667">
        <v>3100000</v>
      </c>
      <c r="F84" s="792">
        <v>722200</v>
      </c>
    </row>
    <row r="85" spans="1:6" ht="16.5" customHeight="1">
      <c r="A85" s="51" t="s">
        <v>21</v>
      </c>
      <c r="B85" s="66" t="s">
        <v>207</v>
      </c>
      <c r="C85" s="67" t="s">
        <v>208</v>
      </c>
      <c r="D85" s="894">
        <f>SUM(D86:D92)</f>
        <v>8192702</v>
      </c>
      <c r="E85" s="894">
        <f>SUM(E86:E92)</f>
        <v>16863341</v>
      </c>
      <c r="F85" s="792">
        <f>SUM(F86:F92)</f>
        <v>6925459</v>
      </c>
    </row>
    <row r="86" spans="1:6" ht="16.5" customHeight="1">
      <c r="A86" s="51" t="s">
        <v>24</v>
      </c>
      <c r="B86" s="66" t="s">
        <v>209</v>
      </c>
      <c r="C86" s="67" t="s">
        <v>664</v>
      </c>
      <c r="D86" s="667">
        <v>5492702</v>
      </c>
      <c r="E86" s="667">
        <v>13202341</v>
      </c>
      <c r="F86" s="792">
        <v>4117459</v>
      </c>
    </row>
    <row r="87" spans="1:6" ht="16.5" customHeight="1">
      <c r="A87" s="51" t="s">
        <v>27</v>
      </c>
      <c r="B87" s="68" t="s">
        <v>211</v>
      </c>
      <c r="C87" s="94" t="s">
        <v>212</v>
      </c>
      <c r="D87" s="668">
        <v>0</v>
      </c>
      <c r="E87" s="668">
        <v>0</v>
      </c>
      <c r="F87" s="792"/>
    </row>
    <row r="88" spans="1:6" ht="16.5" customHeight="1">
      <c r="A88" s="51" t="s">
        <v>30</v>
      </c>
      <c r="B88" s="68" t="s">
        <v>213</v>
      </c>
      <c r="C88" s="94" t="s">
        <v>214</v>
      </c>
      <c r="D88" s="668">
        <v>0</v>
      </c>
      <c r="E88" s="668">
        <v>0</v>
      </c>
      <c r="F88" s="792"/>
    </row>
    <row r="89" spans="1:6" ht="16.5" customHeight="1">
      <c r="A89" s="51" t="s">
        <v>33</v>
      </c>
      <c r="B89" s="69" t="s">
        <v>215</v>
      </c>
      <c r="C89" s="94" t="s">
        <v>216</v>
      </c>
      <c r="D89" s="668">
        <v>0</v>
      </c>
      <c r="E89" s="668">
        <v>0</v>
      </c>
      <c r="F89" s="792"/>
    </row>
    <row r="90" spans="1:6" ht="16.5" customHeight="1">
      <c r="A90" s="51" t="s">
        <v>36</v>
      </c>
      <c r="B90" s="68" t="s">
        <v>217</v>
      </c>
      <c r="C90" s="94" t="s">
        <v>218</v>
      </c>
      <c r="D90" s="668">
        <v>0</v>
      </c>
      <c r="E90" s="668">
        <v>0</v>
      </c>
      <c r="F90" s="792"/>
    </row>
    <row r="91" spans="1:6" ht="16.5" customHeight="1">
      <c r="A91" s="51" t="s">
        <v>38</v>
      </c>
      <c r="B91" s="68" t="s">
        <v>219</v>
      </c>
      <c r="C91" s="94" t="s">
        <v>220</v>
      </c>
      <c r="D91" s="668">
        <v>2700000</v>
      </c>
      <c r="E91" s="668">
        <v>3661000</v>
      </c>
      <c r="F91" s="792">
        <v>2808000</v>
      </c>
    </row>
    <row r="92" spans="1:6" ht="16.5" customHeight="1">
      <c r="A92" s="51" t="s">
        <v>40</v>
      </c>
      <c r="B92" s="68" t="s">
        <v>221</v>
      </c>
      <c r="C92" s="94" t="s">
        <v>222</v>
      </c>
      <c r="D92" s="668">
        <f>SUM(D93:D94)</f>
        <v>0</v>
      </c>
      <c r="E92" s="668">
        <f>SUM(E93:E94)</f>
        <v>0</v>
      </c>
      <c r="F92" s="388">
        <f>SUM(F93:F94)</f>
        <v>0</v>
      </c>
    </row>
    <row r="93" spans="1:6" ht="16.5" customHeight="1">
      <c r="A93" s="51" t="s">
        <v>42</v>
      </c>
      <c r="B93" s="68" t="s">
        <v>223</v>
      </c>
      <c r="C93" s="70" t="s">
        <v>222</v>
      </c>
      <c r="D93" s="669"/>
      <c r="E93" s="669">
        <v>0</v>
      </c>
      <c r="F93" s="388"/>
    </row>
    <row r="94" spans="1:6" ht="16.5" customHeight="1">
      <c r="A94" s="670" t="s">
        <v>44</v>
      </c>
      <c r="B94" s="671" t="s">
        <v>224</v>
      </c>
      <c r="C94" s="672" t="s">
        <v>222</v>
      </c>
      <c r="D94" s="673"/>
      <c r="E94" s="673"/>
      <c r="F94" s="674"/>
    </row>
    <row r="95" spans="1:6" ht="16.5" customHeight="1">
      <c r="A95" s="73" t="s">
        <v>46</v>
      </c>
      <c r="B95" s="74" t="s">
        <v>408</v>
      </c>
      <c r="C95" s="31" t="s">
        <v>225</v>
      </c>
      <c r="D95" s="663">
        <f>SUM(D81:D85)</f>
        <v>271284778.7992126</v>
      </c>
      <c r="E95" s="663">
        <f>SUM(E81:E85)</f>
        <v>286706293</v>
      </c>
      <c r="F95" s="396">
        <f>SUM(F81:F85)</f>
        <v>217525809</v>
      </c>
    </row>
    <row r="96" spans="1:6" ht="16.5" customHeight="1">
      <c r="A96" s="77" t="s">
        <v>48</v>
      </c>
      <c r="B96" s="33" t="s">
        <v>226</v>
      </c>
      <c r="C96" s="34" t="s">
        <v>227</v>
      </c>
      <c r="D96" s="666">
        <v>113110550</v>
      </c>
      <c r="E96" s="666">
        <v>113110550</v>
      </c>
      <c r="F96" s="394">
        <v>2944432</v>
      </c>
    </row>
    <row r="97" spans="1:6" ht="16.5" customHeight="1">
      <c r="A97" s="51" t="s">
        <v>50</v>
      </c>
      <c r="B97" s="66" t="s">
        <v>228</v>
      </c>
      <c r="C97" s="67" t="s">
        <v>229</v>
      </c>
      <c r="D97" s="667">
        <v>43127714</v>
      </c>
      <c r="E97" s="667">
        <f>43127714</f>
        <v>43127714</v>
      </c>
      <c r="F97" s="356"/>
    </row>
    <row r="98" spans="1:6" ht="16.5" customHeight="1">
      <c r="A98" s="51" t="s">
        <v>53</v>
      </c>
      <c r="B98" s="887" t="s">
        <v>230</v>
      </c>
      <c r="C98" s="888" t="s">
        <v>231</v>
      </c>
      <c r="D98" s="919">
        <f>SUM(D99:D104)</f>
        <v>565000</v>
      </c>
      <c r="E98" s="919">
        <f>SUM(E99:E104)</f>
        <v>2499982</v>
      </c>
      <c r="F98" s="356">
        <f>SUM(F99:F104)</f>
        <v>1934982</v>
      </c>
    </row>
    <row r="99" spans="1:6" ht="16.5" customHeight="1">
      <c r="A99" s="51" t="s">
        <v>56</v>
      </c>
      <c r="B99" s="562" t="s">
        <v>232</v>
      </c>
      <c r="C99" s="915" t="s">
        <v>233</v>
      </c>
      <c r="D99" s="917"/>
      <c r="E99" s="917"/>
      <c r="F99" s="559">
        <f>SUM(D99:E99)</f>
        <v>0</v>
      </c>
    </row>
    <row r="100" spans="1:6" ht="16.5" customHeight="1">
      <c r="A100" s="51" t="s">
        <v>59</v>
      </c>
      <c r="B100" s="563" t="s">
        <v>213</v>
      </c>
      <c r="C100" s="915" t="s">
        <v>234</v>
      </c>
      <c r="D100" s="917"/>
      <c r="E100" s="917"/>
      <c r="F100" s="559">
        <f>SUM(D100:E100)</f>
        <v>0</v>
      </c>
    </row>
    <row r="101" spans="1:6" ht="16.5" customHeight="1">
      <c r="A101" s="51" t="s">
        <v>61</v>
      </c>
      <c r="B101" s="563" t="s">
        <v>235</v>
      </c>
      <c r="C101" s="915" t="s">
        <v>236</v>
      </c>
      <c r="D101" s="917"/>
      <c r="E101" s="917">
        <v>1934982</v>
      </c>
      <c r="F101" s="559">
        <v>1934982</v>
      </c>
    </row>
    <row r="102" spans="1:6" ht="16.5" customHeight="1">
      <c r="A102" s="51" t="s">
        <v>63</v>
      </c>
      <c r="B102" s="563" t="s">
        <v>237</v>
      </c>
      <c r="C102" s="915" t="s">
        <v>238</v>
      </c>
      <c r="D102" s="917"/>
      <c r="E102" s="917"/>
      <c r="F102" s="559">
        <f>SUM(D102:E102)</f>
        <v>0</v>
      </c>
    </row>
    <row r="103" spans="1:6" ht="16.5" customHeight="1">
      <c r="A103" s="51" t="s">
        <v>65</v>
      </c>
      <c r="B103" s="563" t="s">
        <v>239</v>
      </c>
      <c r="C103" s="915" t="s">
        <v>240</v>
      </c>
      <c r="D103" s="917"/>
      <c r="E103" s="917"/>
      <c r="F103" s="559">
        <f>SUM(D103:E103)</f>
        <v>0</v>
      </c>
    </row>
    <row r="104" spans="1:6" ht="16.5" customHeight="1">
      <c r="A104" s="670" t="s">
        <v>67</v>
      </c>
      <c r="B104" s="675" t="s">
        <v>241</v>
      </c>
      <c r="C104" s="951" t="s">
        <v>242</v>
      </c>
      <c r="D104" s="952">
        <v>565000</v>
      </c>
      <c r="E104" s="952">
        <v>565000</v>
      </c>
      <c r="F104" s="676"/>
    </row>
    <row r="105" spans="1:6" ht="16.5" customHeight="1">
      <c r="A105" s="73" t="s">
        <v>69</v>
      </c>
      <c r="B105" s="74" t="s">
        <v>407</v>
      </c>
      <c r="C105" s="31" t="s">
        <v>243</v>
      </c>
      <c r="D105" s="663">
        <f>+D96+D97+D98</f>
        <v>156803264</v>
      </c>
      <c r="E105" s="663">
        <f>+E96+E97+E98</f>
        <v>158738246</v>
      </c>
      <c r="F105" s="362">
        <f>+F96+F97+F98</f>
        <v>4879414</v>
      </c>
    </row>
    <row r="106" spans="1:6" ht="16.5" customHeight="1">
      <c r="A106" s="76" t="s">
        <v>71</v>
      </c>
      <c r="B106" s="48" t="s">
        <v>244</v>
      </c>
      <c r="C106" s="31" t="s">
        <v>245</v>
      </c>
      <c r="D106" s="664">
        <f>SUM(D95+D105)</f>
        <v>428088042.7992126</v>
      </c>
      <c r="E106" s="665">
        <f>SUM(E95+E105)</f>
        <v>445444539</v>
      </c>
      <c r="F106" s="400">
        <f>SUM(F95+F105)</f>
        <v>222405223</v>
      </c>
    </row>
    <row r="107" spans="1:6" ht="16.5" customHeight="1">
      <c r="A107" s="77" t="s">
        <v>74</v>
      </c>
      <c r="B107" s="985" t="s">
        <v>246</v>
      </c>
      <c r="C107" s="986" t="s">
        <v>247</v>
      </c>
      <c r="D107" s="987"/>
      <c r="E107" s="987"/>
      <c r="F107" s="401"/>
    </row>
    <row r="108" spans="1:6" ht="16.5" customHeight="1">
      <c r="A108" s="51" t="s">
        <v>77</v>
      </c>
      <c r="B108" s="80" t="s">
        <v>248</v>
      </c>
      <c r="C108" s="67" t="s">
        <v>249</v>
      </c>
      <c r="D108" s="667"/>
      <c r="E108" s="667"/>
      <c r="F108" s="356"/>
    </row>
    <row r="109" spans="1:6" ht="16.5" customHeight="1">
      <c r="A109" s="81" t="s">
        <v>80</v>
      </c>
      <c r="B109" s="80" t="s">
        <v>250</v>
      </c>
      <c r="C109" s="67" t="s">
        <v>251</v>
      </c>
      <c r="D109" s="667">
        <v>6750837</v>
      </c>
      <c r="E109" s="667">
        <v>6750837</v>
      </c>
      <c r="F109" s="356">
        <v>6750837</v>
      </c>
    </row>
    <row r="110" spans="1:6" ht="16.5" customHeight="1">
      <c r="A110" s="51" t="s">
        <v>82</v>
      </c>
      <c r="B110" s="1007" t="s">
        <v>400</v>
      </c>
      <c r="C110" s="67" t="s">
        <v>399</v>
      </c>
      <c r="D110" s="667">
        <f>'10.sz.mell'!D39+'11.sz.mell'!D37+'12.sz.mell'!D37</f>
        <v>120474749.33333334</v>
      </c>
      <c r="E110" s="667">
        <v>120881885</v>
      </c>
      <c r="F110" s="356">
        <v>99759292</v>
      </c>
    </row>
    <row r="111" spans="1:6" ht="16.5" customHeight="1">
      <c r="A111" s="81" t="s">
        <v>84</v>
      </c>
      <c r="B111" s="80" t="s">
        <v>252</v>
      </c>
      <c r="C111" s="67" t="s">
        <v>253</v>
      </c>
      <c r="D111" s="667"/>
      <c r="E111" s="667"/>
      <c r="F111" s="356"/>
    </row>
    <row r="112" spans="1:6" ht="16.5" customHeight="1">
      <c r="A112" s="51" t="s">
        <v>86</v>
      </c>
      <c r="B112" s="30" t="s">
        <v>254</v>
      </c>
      <c r="C112" s="31" t="s">
        <v>255</v>
      </c>
      <c r="D112" s="663">
        <f>SUM(D107:D111)</f>
        <v>127225586.33333334</v>
      </c>
      <c r="E112" s="663">
        <f>SUM(E107:E111)</f>
        <v>127632722</v>
      </c>
      <c r="F112" s="953">
        <f>SUM(F107:F111)</f>
        <v>106510129</v>
      </c>
    </row>
    <row r="113" spans="1:6" s="11" customFormat="1" ht="24.75" customHeight="1">
      <c r="A113" s="677" t="s">
        <v>89</v>
      </c>
      <c r="B113" s="901" t="s">
        <v>256</v>
      </c>
      <c r="C113" s="954" t="s">
        <v>257</v>
      </c>
      <c r="D113" s="955">
        <f>D106+D112</f>
        <v>555313629.132546</v>
      </c>
      <c r="E113" s="955">
        <f>E106+E112</f>
        <v>573077261</v>
      </c>
      <c r="F113" s="953">
        <f>F106+F112</f>
        <v>328915352</v>
      </c>
    </row>
    <row r="114" ht="16.5" customHeight="1"/>
    <row r="115" spans="4:6" ht="15.75">
      <c r="D115" s="980">
        <f>D76-D113</f>
        <v>0.20078742504119873</v>
      </c>
      <c r="E115" s="980">
        <f>E76-E113</f>
        <v>0</v>
      </c>
      <c r="F115" s="980"/>
    </row>
  </sheetData>
  <sheetProtection/>
  <mergeCells count="5">
    <mergeCell ref="A1:F1"/>
    <mergeCell ref="A2:F2"/>
    <mergeCell ref="A3:B3"/>
    <mergeCell ref="A77:F77"/>
    <mergeCell ref="A78:F78"/>
  </mergeCells>
  <printOptions horizontalCentered="1"/>
  <pageMargins left="0.3937007874015748" right="0.3937007874015748" top="1.062992125984252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&amp;R&amp;"Times New Roman CE,Félkövér dőlt"&amp;11 9. melléklet a ........./2018. (.......) önkormányzati rendelethez</oddHeader>
  </headerFooter>
  <rowBreaks count="2" manualBreakCount="2">
    <brk id="45" max="3" man="1"/>
    <brk id="95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875" style="996" customWidth="1"/>
    <col min="2" max="2" width="60.125" style="997" customWidth="1"/>
    <col min="3" max="3" width="8.125" style="997" customWidth="1"/>
    <col min="4" max="6" width="14.50390625" style="998" customWidth="1"/>
    <col min="7" max="237" width="9.375" style="196" customWidth="1"/>
    <col min="238" max="238" width="6.875" style="196" customWidth="1"/>
    <col min="239" max="239" width="60.125" style="196" customWidth="1"/>
    <col min="240" max="240" width="8.125" style="196" customWidth="1"/>
    <col min="241" max="243" width="14.50390625" style="196" customWidth="1"/>
    <col min="244" max="16384" width="9.375" style="196" customWidth="1"/>
  </cols>
  <sheetData>
    <row r="1" spans="1:6" s="190" customFormat="1" ht="51.75" customHeight="1">
      <c r="A1" s="1082" t="s">
        <v>622</v>
      </c>
      <c r="B1" s="1083"/>
      <c r="C1" s="1083"/>
      <c r="D1" s="1083"/>
      <c r="E1" s="1083"/>
      <c r="F1" s="1083"/>
    </row>
    <row r="2" spans="1:6" s="193" customFormat="1" ht="12" customHeight="1">
      <c r="A2" s="191"/>
      <c r="B2" s="191"/>
      <c r="C2" s="192"/>
      <c r="D2" s="192"/>
      <c r="E2" s="192"/>
      <c r="F2" s="192" t="s">
        <v>1</v>
      </c>
    </row>
    <row r="3" spans="1:6" ht="38.25" customHeight="1">
      <c r="A3" s="194" t="s">
        <v>365</v>
      </c>
      <c r="B3" s="194" t="s">
        <v>410</v>
      </c>
      <c r="C3" s="195" t="s">
        <v>411</v>
      </c>
      <c r="D3" s="195" t="s">
        <v>490</v>
      </c>
      <c r="E3" s="195" t="s">
        <v>738</v>
      </c>
      <c r="F3" s="195" t="s">
        <v>739</v>
      </c>
    </row>
    <row r="4" spans="1:6" s="198" customFormat="1" ht="12.75" customHeight="1">
      <c r="A4" s="197" t="s">
        <v>5</v>
      </c>
      <c r="B4" s="197" t="s">
        <v>6</v>
      </c>
      <c r="C4" s="197" t="s">
        <v>7</v>
      </c>
      <c r="D4" s="605" t="s">
        <v>8</v>
      </c>
      <c r="E4" s="606" t="s">
        <v>263</v>
      </c>
      <c r="F4" s="197" t="s">
        <v>600</v>
      </c>
    </row>
    <row r="5" spans="1:6" s="198" customFormat="1" ht="15.75" customHeight="1">
      <c r="A5" s="1084" t="s">
        <v>260</v>
      </c>
      <c r="B5" s="1085"/>
      <c r="C5" s="1085"/>
      <c r="D5" s="1085"/>
      <c r="E5" s="1085"/>
      <c r="F5" s="1086"/>
    </row>
    <row r="6" spans="1:6" s="198" customFormat="1" ht="25.5" customHeight="1">
      <c r="A6" s="199" t="s">
        <v>9</v>
      </c>
      <c r="B6" s="200" t="s">
        <v>413</v>
      </c>
      <c r="C6" s="199" t="s">
        <v>414</v>
      </c>
      <c r="D6" s="607"/>
      <c r="E6" s="608"/>
      <c r="F6" s="201">
        <f>SUM(D6:E6)</f>
        <v>0</v>
      </c>
    </row>
    <row r="7" spans="1:6" s="198" customFormat="1" ht="30" customHeight="1">
      <c r="A7" s="202" t="s">
        <v>12</v>
      </c>
      <c r="B7" s="203" t="s">
        <v>415</v>
      </c>
      <c r="C7" s="202" t="s">
        <v>416</v>
      </c>
      <c r="D7" s="609"/>
      <c r="E7" s="610"/>
      <c r="F7" s="204">
        <f>SUM(D7:E7)</f>
        <v>0</v>
      </c>
    </row>
    <row r="8" spans="1:6" s="198" customFormat="1" ht="25.5" customHeight="1">
      <c r="A8" s="202" t="s">
        <v>15</v>
      </c>
      <c r="B8" s="203" t="s">
        <v>417</v>
      </c>
      <c r="C8" s="205" t="s">
        <v>418</v>
      </c>
      <c r="D8" s="609"/>
      <c r="E8" s="610"/>
      <c r="F8" s="204">
        <f>SUM(D8:E8)</f>
        <v>0</v>
      </c>
    </row>
    <row r="9" spans="1:6" s="198" customFormat="1" ht="25.5" customHeight="1">
      <c r="A9" s="574" t="s">
        <v>18</v>
      </c>
      <c r="B9" s="575" t="s">
        <v>419</v>
      </c>
      <c r="C9" s="576" t="s">
        <v>420</v>
      </c>
      <c r="D9" s="611"/>
      <c r="E9" s="612">
        <v>746330</v>
      </c>
      <c r="F9" s="598">
        <v>746330</v>
      </c>
    </row>
    <row r="10" spans="1:6" s="198" customFormat="1" ht="27.75" customHeight="1">
      <c r="A10" s="220" t="s">
        <v>21</v>
      </c>
      <c r="B10" s="580" t="s">
        <v>421</v>
      </c>
      <c r="C10" s="220" t="s">
        <v>35</v>
      </c>
      <c r="D10" s="613">
        <f>SUM(D6:D9)</f>
        <v>0</v>
      </c>
      <c r="E10" s="614">
        <f>SUM(E6:E9)</f>
        <v>746330</v>
      </c>
      <c r="F10" s="581">
        <f>SUM(F6:F9)</f>
        <v>746330</v>
      </c>
    </row>
    <row r="11" spans="1:6" s="198" customFormat="1" ht="24.75" customHeight="1">
      <c r="A11" s="577" t="s">
        <v>24</v>
      </c>
      <c r="B11" s="578" t="s">
        <v>422</v>
      </c>
      <c r="C11" s="577" t="s">
        <v>423</v>
      </c>
      <c r="D11" s="615"/>
      <c r="E11" s="616"/>
      <c r="F11" s="579">
        <f>SUM(D11:E11)</f>
        <v>0</v>
      </c>
    </row>
    <row r="12" spans="1:6" s="198" customFormat="1" ht="30" customHeight="1">
      <c r="A12" s="202" t="s">
        <v>27</v>
      </c>
      <c r="B12" s="203" t="s">
        <v>424</v>
      </c>
      <c r="C12" s="202" t="s">
        <v>425</v>
      </c>
      <c r="D12" s="617"/>
      <c r="E12" s="618"/>
      <c r="F12" s="579">
        <f>SUM(D12:E12)</f>
        <v>0</v>
      </c>
    </row>
    <row r="13" spans="1:6" s="198" customFormat="1" ht="30" customHeight="1">
      <c r="A13" s="202" t="s">
        <v>30</v>
      </c>
      <c r="B13" s="203" t="s">
        <v>426</v>
      </c>
      <c r="C13" s="202" t="s">
        <v>427</v>
      </c>
      <c r="D13" s="617"/>
      <c r="E13" s="618"/>
      <c r="F13" s="579">
        <f>SUM(D13:E13)</f>
        <v>0</v>
      </c>
    </row>
    <row r="14" spans="1:6" s="198" customFormat="1" ht="30" customHeight="1">
      <c r="A14" s="574" t="s">
        <v>33</v>
      </c>
      <c r="B14" s="575" t="s">
        <v>428</v>
      </c>
      <c r="C14" s="574" t="s">
        <v>429</v>
      </c>
      <c r="D14" s="619"/>
      <c r="E14" s="620"/>
      <c r="F14" s="579">
        <f>SUM(D14:E14)</f>
        <v>0</v>
      </c>
    </row>
    <row r="15" spans="1:6" s="198" customFormat="1" ht="21.75" customHeight="1">
      <c r="A15" s="220" t="s">
        <v>36</v>
      </c>
      <c r="B15" s="585" t="s">
        <v>401</v>
      </c>
      <c r="C15" s="586" t="s">
        <v>58</v>
      </c>
      <c r="D15" s="613">
        <f>SUM(D11:D14)</f>
        <v>0</v>
      </c>
      <c r="E15" s="614">
        <f>SUM(E11:E14)</f>
        <v>0</v>
      </c>
      <c r="F15" s="581">
        <f>SUM(F11:F14)</f>
        <v>0</v>
      </c>
    </row>
    <row r="16" spans="1:6" s="212" customFormat="1" ht="16.5" customHeight="1">
      <c r="A16" s="577" t="s">
        <v>38</v>
      </c>
      <c r="B16" s="582" t="s">
        <v>106</v>
      </c>
      <c r="C16" s="583" t="s">
        <v>107</v>
      </c>
      <c r="D16" s="621"/>
      <c r="E16" s="622"/>
      <c r="F16" s="584">
        <f>SUM(D16:E16)</f>
        <v>0</v>
      </c>
    </row>
    <row r="17" spans="1:6" s="212" customFormat="1" ht="16.5" customHeight="1">
      <c r="A17" s="202" t="s">
        <v>40</v>
      </c>
      <c r="B17" s="209" t="s">
        <v>109</v>
      </c>
      <c r="C17" s="210" t="s">
        <v>110</v>
      </c>
      <c r="D17" s="623"/>
      <c r="E17" s="624"/>
      <c r="F17" s="211">
        <f>SUM(D17:E17)</f>
        <v>0</v>
      </c>
    </row>
    <row r="18" spans="1:6" s="212" customFormat="1" ht="16.5" customHeight="1">
      <c r="A18" s="202" t="s">
        <v>42</v>
      </c>
      <c r="B18" s="209" t="s">
        <v>430</v>
      </c>
      <c r="C18" s="210" t="s">
        <v>113</v>
      </c>
      <c r="D18" s="623">
        <f>SUM(D19:D20)</f>
        <v>0</v>
      </c>
      <c r="E18" s="624">
        <f>SUM(E19:E20)</f>
        <v>0</v>
      </c>
      <c r="F18" s="211">
        <f>SUM(F19:F20)</f>
        <v>0</v>
      </c>
    </row>
    <row r="19" spans="1:6" s="212" customFormat="1" ht="16.5" customHeight="1">
      <c r="A19" s="202" t="s">
        <v>44</v>
      </c>
      <c r="B19" s="213" t="s">
        <v>431</v>
      </c>
      <c r="C19" s="214" t="s">
        <v>432</v>
      </c>
      <c r="D19" s="625"/>
      <c r="E19" s="626"/>
      <c r="F19" s="215">
        <f aca="true" t="shared" si="0" ref="F19:F27">SUM(D19:E19)</f>
        <v>0</v>
      </c>
    </row>
    <row r="20" spans="1:6" s="216" customFormat="1" ht="16.5" customHeight="1">
      <c r="A20" s="202" t="s">
        <v>46</v>
      </c>
      <c r="B20" s="213" t="s">
        <v>433</v>
      </c>
      <c r="C20" s="214" t="s">
        <v>434</v>
      </c>
      <c r="D20" s="625"/>
      <c r="E20" s="626"/>
      <c r="F20" s="215">
        <f t="shared" si="0"/>
        <v>0</v>
      </c>
    </row>
    <row r="21" spans="1:6" s="216" customFormat="1" ht="16.5" customHeight="1">
      <c r="A21" s="202" t="s">
        <v>48</v>
      </c>
      <c r="B21" s="217" t="s">
        <v>115</v>
      </c>
      <c r="C21" s="210" t="s">
        <v>116</v>
      </c>
      <c r="D21" s="625"/>
      <c r="E21" s="626"/>
      <c r="F21" s="215">
        <f t="shared" si="0"/>
        <v>0</v>
      </c>
    </row>
    <row r="22" spans="1:6" s="212" customFormat="1" ht="16.5" customHeight="1">
      <c r="A22" s="202" t="s">
        <v>50</v>
      </c>
      <c r="B22" s="209" t="s">
        <v>118</v>
      </c>
      <c r="C22" s="210" t="s">
        <v>119</v>
      </c>
      <c r="D22" s="623"/>
      <c r="E22" s="624"/>
      <c r="F22" s="215">
        <f t="shared" si="0"/>
        <v>0</v>
      </c>
    </row>
    <row r="23" spans="1:6" s="212" customFormat="1" ht="16.5" customHeight="1">
      <c r="A23" s="202" t="s">
        <v>53</v>
      </c>
      <c r="B23" s="209" t="s">
        <v>435</v>
      </c>
      <c r="C23" s="210" t="s">
        <v>122</v>
      </c>
      <c r="D23" s="623"/>
      <c r="E23" s="624"/>
      <c r="F23" s="215">
        <f t="shared" si="0"/>
        <v>0</v>
      </c>
    </row>
    <row r="24" spans="1:6" s="216" customFormat="1" ht="16.5" customHeight="1">
      <c r="A24" s="202" t="s">
        <v>56</v>
      </c>
      <c r="B24" s="209" t="s">
        <v>436</v>
      </c>
      <c r="C24" s="210" t="s">
        <v>125</v>
      </c>
      <c r="D24" s="623"/>
      <c r="E24" s="624"/>
      <c r="F24" s="215">
        <f t="shared" si="0"/>
        <v>0</v>
      </c>
    </row>
    <row r="25" spans="1:6" s="216" customFormat="1" ht="16.5" customHeight="1">
      <c r="A25" s="202" t="s">
        <v>59</v>
      </c>
      <c r="B25" s="218" t="s">
        <v>127</v>
      </c>
      <c r="C25" s="210" t="s">
        <v>128</v>
      </c>
      <c r="D25" s="623"/>
      <c r="E25" s="624"/>
      <c r="F25" s="215">
        <f t="shared" si="0"/>
        <v>0</v>
      </c>
    </row>
    <row r="26" spans="1:6" s="216" customFormat="1" ht="16.5" customHeight="1">
      <c r="A26" s="202" t="s">
        <v>61</v>
      </c>
      <c r="B26" s="209" t="s">
        <v>437</v>
      </c>
      <c r="C26" s="210" t="s">
        <v>131</v>
      </c>
      <c r="D26" s="623"/>
      <c r="E26" s="624"/>
      <c r="F26" s="215">
        <f t="shared" si="0"/>
        <v>0</v>
      </c>
    </row>
    <row r="27" spans="1:6" s="216" customFormat="1" ht="16.5" customHeight="1">
      <c r="A27" s="202" t="s">
        <v>63</v>
      </c>
      <c r="B27" s="209" t="s">
        <v>438</v>
      </c>
      <c r="C27" s="210" t="s">
        <v>134</v>
      </c>
      <c r="D27" s="623"/>
      <c r="E27" s="624"/>
      <c r="F27" s="215">
        <f t="shared" si="0"/>
        <v>0</v>
      </c>
    </row>
    <row r="28" spans="1:6" s="216" customFormat="1" ht="16.5" customHeight="1">
      <c r="A28" s="574" t="s">
        <v>65</v>
      </c>
      <c r="B28" s="587" t="s">
        <v>136</v>
      </c>
      <c r="C28" s="588" t="s">
        <v>137</v>
      </c>
      <c r="D28" s="627"/>
      <c r="E28" s="628">
        <v>4312</v>
      </c>
      <c r="F28" s="215">
        <v>4312</v>
      </c>
    </row>
    <row r="29" spans="1:6" s="216" customFormat="1" ht="21" customHeight="1">
      <c r="A29" s="220" t="s">
        <v>67</v>
      </c>
      <c r="B29" s="221" t="s">
        <v>439</v>
      </c>
      <c r="C29" s="589" t="s">
        <v>140</v>
      </c>
      <c r="D29" s="629">
        <f>SUM(D16+D17+D18+D21+D22+D23+D24+D25+D26+D27+D28)</f>
        <v>0</v>
      </c>
      <c r="E29" s="630">
        <f>SUM(E16+E17+E18+E21+E22+E23+E24+E25+E26+E27+E28)</f>
        <v>4312</v>
      </c>
      <c r="F29" s="223">
        <f>SUM(F16+F17+F18+F21+F22+F23+F24+F25+F26+F27+F28)</f>
        <v>4312</v>
      </c>
    </row>
    <row r="30" spans="1:6" s="219" customFormat="1" ht="21" customHeight="1">
      <c r="A30" s="220" t="s">
        <v>69</v>
      </c>
      <c r="B30" s="221" t="s">
        <v>403</v>
      </c>
      <c r="C30" s="589" t="s">
        <v>158</v>
      </c>
      <c r="D30" s="629"/>
      <c r="E30" s="630"/>
      <c r="F30" s="223">
        <f>SUM(D30:E30)</f>
        <v>0</v>
      </c>
    </row>
    <row r="31" spans="1:6" s="216" customFormat="1" ht="21" customHeight="1">
      <c r="A31" s="220" t="s">
        <v>71</v>
      </c>
      <c r="B31" s="221" t="s">
        <v>375</v>
      </c>
      <c r="C31" s="589" t="s">
        <v>167</v>
      </c>
      <c r="D31" s="631"/>
      <c r="E31" s="632"/>
      <c r="F31" s="594">
        <f>SUM(D31:E31)</f>
        <v>0</v>
      </c>
    </row>
    <row r="32" spans="1:6" s="216" customFormat="1" ht="21" customHeight="1">
      <c r="A32" s="590" t="s">
        <v>74</v>
      </c>
      <c r="B32" s="591" t="s">
        <v>404</v>
      </c>
      <c r="C32" s="592" t="s">
        <v>176</v>
      </c>
      <c r="D32" s="633"/>
      <c r="E32" s="634"/>
      <c r="F32" s="593">
        <f>SUM(D32:E32)</f>
        <v>0</v>
      </c>
    </row>
    <row r="33" spans="1:6" s="216" customFormat="1" ht="21" customHeight="1">
      <c r="A33" s="220" t="s">
        <v>77</v>
      </c>
      <c r="B33" s="221" t="s">
        <v>440</v>
      </c>
      <c r="C33" s="222"/>
      <c r="D33" s="629">
        <f>D10+D15+D29+D30+D31+D32</f>
        <v>0</v>
      </c>
      <c r="E33" s="630">
        <f>E10+E15+E29+E30+E31+E32</f>
        <v>750642</v>
      </c>
      <c r="F33" s="223">
        <f>F10+F15+F29+F30+F31+F32</f>
        <v>750642</v>
      </c>
    </row>
    <row r="34" spans="1:6" s="212" customFormat="1" ht="20.25" customHeight="1">
      <c r="A34" s="202" t="s">
        <v>80</v>
      </c>
      <c r="B34" s="224" t="s">
        <v>441</v>
      </c>
      <c r="C34" s="227" t="s">
        <v>185</v>
      </c>
      <c r="D34" s="988">
        <f>SUM(D35:D36)</f>
        <v>1102783</v>
      </c>
      <c r="E34" s="989">
        <f>SUM(E35:E36)</f>
        <v>1102783</v>
      </c>
      <c r="F34" s="990">
        <f>SUM(F35:F36)</f>
        <v>1102783</v>
      </c>
    </row>
    <row r="35" spans="1:6" s="212" customFormat="1" ht="20.25" customHeight="1">
      <c r="A35" s="202" t="s">
        <v>82</v>
      </c>
      <c r="B35" s="102" t="s">
        <v>187</v>
      </c>
      <c r="C35" s="227" t="s">
        <v>188</v>
      </c>
      <c r="D35" s="988">
        <v>1102783</v>
      </c>
      <c r="E35" s="989">
        <v>1102783</v>
      </c>
      <c r="F35" s="990">
        <v>1102783</v>
      </c>
    </row>
    <row r="36" spans="1:6" s="212" customFormat="1" ht="20.25" customHeight="1">
      <c r="A36" s="202" t="s">
        <v>84</v>
      </c>
      <c r="B36" s="102" t="s">
        <v>190</v>
      </c>
      <c r="C36" s="227" t="s">
        <v>191</v>
      </c>
      <c r="D36" s="988"/>
      <c r="E36" s="989"/>
      <c r="F36" s="990">
        <f>SUM(D36:E36)</f>
        <v>0</v>
      </c>
    </row>
    <row r="37" spans="1:6" s="212" customFormat="1" ht="20.25" customHeight="1">
      <c r="A37" s="202" t="s">
        <v>86</v>
      </c>
      <c r="B37" s="224" t="s">
        <v>442</v>
      </c>
      <c r="C37" s="227" t="s">
        <v>443</v>
      </c>
      <c r="D37" s="988">
        <f>SUM(D38:D39)</f>
        <v>39950643</v>
      </c>
      <c r="E37" s="989">
        <f>SUM(E38:E39)</f>
        <v>40700643</v>
      </c>
      <c r="F37" s="990">
        <f>SUM(F38:F39)</f>
        <v>35844024</v>
      </c>
    </row>
    <row r="38" spans="1:6" s="212" customFormat="1" ht="20.25" customHeight="1">
      <c r="A38" s="202"/>
      <c r="B38" s="384" t="s">
        <v>518</v>
      </c>
      <c r="C38" s="385" t="s">
        <v>443</v>
      </c>
      <c r="D38" s="988"/>
      <c r="E38" s="989"/>
      <c r="F38" s="990">
        <f>SUM(D38:E38)</f>
        <v>0</v>
      </c>
    </row>
    <row r="39" spans="1:6" s="212" customFormat="1" ht="20.25" customHeight="1">
      <c r="A39" s="574"/>
      <c r="B39" s="595" t="s">
        <v>519</v>
      </c>
      <c r="C39" s="596" t="s">
        <v>443</v>
      </c>
      <c r="D39" s="991">
        <v>39950643</v>
      </c>
      <c r="E39" s="992">
        <v>40700643</v>
      </c>
      <c r="F39" s="993">
        <v>35844024</v>
      </c>
    </row>
    <row r="40" spans="1:6" s="212" customFormat="1" ht="20.25" customHeight="1">
      <c r="A40" s="597" t="s">
        <v>89</v>
      </c>
      <c r="B40" s="221" t="s">
        <v>444</v>
      </c>
      <c r="C40" s="228" t="s">
        <v>445</v>
      </c>
      <c r="D40" s="635">
        <f>SUM(D34+D37)</f>
        <v>41053426</v>
      </c>
      <c r="E40" s="636">
        <f>SUM(E34+E37)</f>
        <v>41803426</v>
      </c>
      <c r="F40" s="229">
        <f>SUM(F34+F37)</f>
        <v>36946807</v>
      </c>
    </row>
    <row r="41" spans="1:6" s="212" customFormat="1" ht="20.25" customHeight="1">
      <c r="A41" s="220" t="s">
        <v>93</v>
      </c>
      <c r="B41" s="221" t="s">
        <v>446</v>
      </c>
      <c r="C41" s="228" t="s">
        <v>194</v>
      </c>
      <c r="D41" s="635">
        <f>D40</f>
        <v>41053426</v>
      </c>
      <c r="E41" s="636">
        <f>E40</f>
        <v>41803426</v>
      </c>
      <c r="F41" s="229">
        <f>F40</f>
        <v>36946807</v>
      </c>
    </row>
    <row r="42" spans="1:6" s="212" customFormat="1" ht="27" customHeight="1">
      <c r="A42" s="220" t="s">
        <v>96</v>
      </c>
      <c r="B42" s="221" t="s">
        <v>447</v>
      </c>
      <c r="C42" s="230"/>
      <c r="D42" s="635">
        <f>D33+D41</f>
        <v>41053426</v>
      </c>
      <c r="E42" s="636">
        <f>E33+E41</f>
        <v>42554068</v>
      </c>
      <c r="F42" s="229">
        <f>F33+F41</f>
        <v>37697449</v>
      </c>
    </row>
    <row r="43" spans="1:6" s="212" customFormat="1" ht="15" customHeight="1">
      <c r="A43" s="231"/>
      <c r="B43" s="232"/>
      <c r="C43" s="233"/>
      <c r="D43" s="234"/>
      <c r="E43" s="234"/>
      <c r="F43" s="234"/>
    </row>
    <row r="44" spans="1:6" s="212" customFormat="1" ht="15" customHeight="1">
      <c r="A44" s="1087" t="s">
        <v>448</v>
      </c>
      <c r="B44" s="1087"/>
      <c r="C44" s="1087"/>
      <c r="D44" s="1087"/>
      <c r="E44" s="1087"/>
      <c r="F44" s="235"/>
    </row>
    <row r="45" spans="1:6" s="212" customFormat="1" ht="38.25" customHeight="1">
      <c r="A45" s="195" t="s">
        <v>365</v>
      </c>
      <c r="B45" s="195" t="s">
        <v>262</v>
      </c>
      <c r="C45" s="236" t="s">
        <v>411</v>
      </c>
      <c r="D45" s="195" t="s">
        <v>490</v>
      </c>
      <c r="E45" s="195" t="s">
        <v>738</v>
      </c>
      <c r="F45" s="195" t="s">
        <v>739</v>
      </c>
    </row>
    <row r="46" spans="1:6" s="212" customFormat="1" ht="15" customHeight="1">
      <c r="A46" s="237" t="s">
        <v>5</v>
      </c>
      <c r="B46" s="237" t="s">
        <v>6</v>
      </c>
      <c r="C46" s="237"/>
      <c r="D46" s="637" t="s">
        <v>8</v>
      </c>
      <c r="E46" s="638" t="s">
        <v>263</v>
      </c>
      <c r="F46" s="237" t="s">
        <v>412</v>
      </c>
    </row>
    <row r="47" spans="1:6" s="212" customFormat="1" ht="17.25" customHeight="1">
      <c r="A47" s="238" t="s">
        <v>9</v>
      </c>
      <c r="B47" s="239" t="s">
        <v>199</v>
      </c>
      <c r="C47" s="240" t="s">
        <v>200</v>
      </c>
      <c r="D47" s="639">
        <v>25084754</v>
      </c>
      <c r="E47" s="994">
        <v>26579754</v>
      </c>
      <c r="F47" s="241">
        <v>23706527</v>
      </c>
    </row>
    <row r="48" spans="1:6" s="212" customFormat="1" ht="17.25" customHeight="1">
      <c r="A48" s="242" t="s">
        <v>12</v>
      </c>
      <c r="B48" s="243" t="s">
        <v>201</v>
      </c>
      <c r="C48" s="244" t="s">
        <v>202</v>
      </c>
      <c r="D48" s="640">
        <v>4864374.589200001</v>
      </c>
      <c r="E48" s="355">
        <v>5892602</v>
      </c>
      <c r="F48" s="241">
        <v>4579657</v>
      </c>
    </row>
    <row r="49" spans="1:6" s="212" customFormat="1" ht="17.25" customHeight="1">
      <c r="A49" s="242" t="s">
        <v>15</v>
      </c>
      <c r="B49" s="243" t="s">
        <v>203</v>
      </c>
      <c r="C49" s="244" t="s">
        <v>204</v>
      </c>
      <c r="D49" s="640">
        <v>11004297.40944882</v>
      </c>
      <c r="E49" s="355">
        <f>9700600+1112</f>
        <v>9701712</v>
      </c>
      <c r="F49" s="241">
        <v>7092656</v>
      </c>
    </row>
    <row r="50" spans="1:6" s="212" customFormat="1" ht="17.25" customHeight="1">
      <c r="A50" s="242" t="s">
        <v>18</v>
      </c>
      <c r="B50" s="243" t="s">
        <v>205</v>
      </c>
      <c r="C50" s="244" t="s">
        <v>206</v>
      </c>
      <c r="D50" s="640"/>
      <c r="E50" s="355"/>
      <c r="F50" s="241">
        <f>SUM(D50:E50)</f>
        <v>0</v>
      </c>
    </row>
    <row r="51" spans="1:6" s="212" customFormat="1" ht="17.25" customHeight="1">
      <c r="A51" s="242" t="s">
        <v>21</v>
      </c>
      <c r="B51" s="243" t="s">
        <v>207</v>
      </c>
      <c r="C51" s="244" t="s">
        <v>208</v>
      </c>
      <c r="D51" s="640"/>
      <c r="E51" s="355"/>
      <c r="F51" s="241">
        <f>SUM(D51:E51)</f>
        <v>0</v>
      </c>
    </row>
    <row r="52" spans="1:7" s="198" customFormat="1" ht="17.25" customHeight="1">
      <c r="A52" s="246" t="s">
        <v>24</v>
      </c>
      <c r="B52" s="247" t="s">
        <v>449</v>
      </c>
      <c r="C52" s="248" t="s">
        <v>225</v>
      </c>
      <c r="D52" s="641">
        <f>SUM(D47:D51)</f>
        <v>40953425.99864882</v>
      </c>
      <c r="E52" s="642">
        <f>SUM(E47:E51)</f>
        <v>42174068</v>
      </c>
      <c r="F52" s="249">
        <f>SUM(F47:F51)</f>
        <v>35378840</v>
      </c>
      <c r="G52" s="250"/>
    </row>
    <row r="53" spans="1:7" s="252" customFormat="1" ht="17.25" customHeight="1">
      <c r="A53" s="242" t="s">
        <v>27</v>
      </c>
      <c r="B53" s="243" t="s">
        <v>450</v>
      </c>
      <c r="C53" s="244" t="s">
        <v>227</v>
      </c>
      <c r="D53" s="640">
        <v>100000</v>
      </c>
      <c r="E53" s="355">
        <v>380000</v>
      </c>
      <c r="F53" s="245">
        <v>308858</v>
      </c>
      <c r="G53" s="251"/>
    </row>
    <row r="54" spans="1:7" ht="17.25" customHeight="1">
      <c r="A54" s="242" t="s">
        <v>30</v>
      </c>
      <c r="B54" s="243" t="s">
        <v>228</v>
      </c>
      <c r="C54" s="244" t="s">
        <v>229</v>
      </c>
      <c r="D54" s="640"/>
      <c r="E54" s="355"/>
      <c r="F54" s="245"/>
      <c r="G54" s="253"/>
    </row>
    <row r="55" spans="1:7" ht="17.25" customHeight="1">
      <c r="A55" s="599" t="s">
        <v>33</v>
      </c>
      <c r="B55" s="600" t="s">
        <v>451</v>
      </c>
      <c r="C55" s="601" t="s">
        <v>231</v>
      </c>
      <c r="D55" s="643"/>
      <c r="E55" s="644"/>
      <c r="F55" s="602"/>
      <c r="G55" s="253"/>
    </row>
    <row r="56" spans="1:7" ht="17.25" customHeight="1">
      <c r="A56" s="254" t="s">
        <v>36</v>
      </c>
      <c r="B56" s="603" t="s">
        <v>452</v>
      </c>
      <c r="C56" s="230" t="s">
        <v>243</v>
      </c>
      <c r="D56" s="645">
        <f>SUM(D53:D55)</f>
        <v>100000</v>
      </c>
      <c r="E56" s="646">
        <f>SUM(E53:E55)</f>
        <v>380000</v>
      </c>
      <c r="F56" s="604">
        <f>SUM(F53:F55)</f>
        <v>308858</v>
      </c>
      <c r="G56" s="253"/>
    </row>
    <row r="57" spans="1:7" ht="17.25" customHeight="1">
      <c r="A57" s="254" t="s">
        <v>38</v>
      </c>
      <c r="B57" s="255" t="s">
        <v>453</v>
      </c>
      <c r="C57" s="230" t="s">
        <v>454</v>
      </c>
      <c r="D57" s="647">
        <f>D52+D56</f>
        <v>41053425.99864882</v>
      </c>
      <c r="E57" s="361">
        <f>E52+E56</f>
        <v>42554068</v>
      </c>
      <c r="F57" s="256">
        <f>F52+F56</f>
        <v>35687698</v>
      </c>
      <c r="G57" s="253"/>
    </row>
    <row r="58" spans="1:7" ht="22.5" customHeight="1">
      <c r="A58" s="995" t="s">
        <v>40</v>
      </c>
      <c r="B58" s="257" t="s">
        <v>455</v>
      </c>
      <c r="C58" s="258" t="s">
        <v>456</v>
      </c>
      <c r="D58" s="648"/>
      <c r="E58" s="649"/>
      <c r="F58" s="259">
        <f>SUM(D58:E58)</f>
        <v>0</v>
      </c>
      <c r="G58" s="253"/>
    </row>
    <row r="59" spans="1:7" ht="20.25" customHeight="1">
      <c r="A59" s="230" t="s">
        <v>44</v>
      </c>
      <c r="B59" s="255" t="s">
        <v>520</v>
      </c>
      <c r="C59" s="230" t="s">
        <v>255</v>
      </c>
      <c r="D59" s="647">
        <f>D58</f>
        <v>0</v>
      </c>
      <c r="E59" s="361">
        <f>E58</f>
        <v>0</v>
      </c>
      <c r="F59" s="256">
        <f>F58</f>
        <v>0</v>
      </c>
      <c r="G59" s="253"/>
    </row>
    <row r="60" spans="1:7" ht="30.75" customHeight="1">
      <c r="A60" s="260" t="s">
        <v>46</v>
      </c>
      <c r="B60" s="261" t="s">
        <v>457</v>
      </c>
      <c r="C60" s="230" t="s">
        <v>257</v>
      </c>
      <c r="D60" s="650">
        <f>SUM(D57+D59)</f>
        <v>41053425.99864882</v>
      </c>
      <c r="E60" s="651">
        <f>SUM(E57+E59)</f>
        <v>42554068</v>
      </c>
      <c r="F60" s="262">
        <f>SUM(F57+F59)</f>
        <v>35687698</v>
      </c>
      <c r="G60" s="253"/>
    </row>
    <row r="61" spans="1:7" ht="12" customHeight="1">
      <c r="A61" s="263"/>
      <c r="B61" s="264"/>
      <c r="C61" s="265"/>
      <c r="D61" s="265"/>
      <c r="E61" s="265"/>
      <c r="F61" s="265"/>
      <c r="G61" s="253"/>
    </row>
    <row r="62" spans="1:7" ht="12" customHeight="1">
      <c r="A62" s="263"/>
      <c r="B62" s="264"/>
      <c r="C62" s="265"/>
      <c r="D62" s="265"/>
      <c r="E62" s="265"/>
      <c r="F62" s="265"/>
      <c r="G62" s="253"/>
    </row>
  </sheetData>
  <sheetProtection formatCells="0"/>
  <mergeCells count="3">
    <mergeCell ref="A1:F1"/>
    <mergeCell ref="A5:F5"/>
    <mergeCell ref="A44:E44"/>
  </mergeCells>
  <printOptions horizontalCentered="1"/>
  <pageMargins left="0.5118110236220472" right="0.5118110236220472" top="0.984251968503937" bottom="0.984251968503937" header="0.7874015748031497" footer="0.7874015748031497"/>
  <pageSetup horizontalDpi="600" verticalDpi="600" orientation="portrait" paperSize="9" scale="71" r:id="rId1"/>
  <headerFooter alignWithMargins="0">
    <oddHeader>&amp;R&amp;"Times New Roman CE,Félkövér dőlt"&amp;11 10. melléklet a ……/2018. (……) önkormányzati rendelethez</oddHeader>
  </headerFooter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875" style="268" customWidth="1"/>
    <col min="2" max="2" width="66.875" style="269" customWidth="1"/>
    <col min="3" max="3" width="8.125" style="269" customWidth="1"/>
    <col min="4" max="6" width="16.375" style="196" customWidth="1"/>
    <col min="7" max="225" width="9.375" style="196" customWidth="1"/>
    <col min="226" max="226" width="6.875" style="196" customWidth="1"/>
    <col min="227" max="227" width="60.125" style="196" customWidth="1"/>
    <col min="228" max="228" width="8.125" style="196" customWidth="1"/>
    <col min="229" max="231" width="14.50390625" style="196" customWidth="1"/>
    <col min="232" max="16384" width="9.375" style="196" customWidth="1"/>
  </cols>
  <sheetData>
    <row r="1" spans="1:6" s="190" customFormat="1" ht="40.5" customHeight="1">
      <c r="A1" s="1082" t="s">
        <v>623</v>
      </c>
      <c r="B1" s="1083"/>
      <c r="C1" s="1083"/>
      <c r="D1" s="1083"/>
      <c r="E1" s="1083"/>
      <c r="F1" s="1083"/>
    </row>
    <row r="2" spans="1:6" s="193" customFormat="1" ht="15.75" customHeight="1">
      <c r="A2" s="191"/>
      <c r="B2" s="191"/>
      <c r="C2" s="192"/>
      <c r="D2" s="192"/>
      <c r="E2" s="192"/>
      <c r="F2" s="192" t="s">
        <v>1</v>
      </c>
    </row>
    <row r="3" spans="1:6" ht="38.25" customHeight="1">
      <c r="A3" s="194" t="s">
        <v>365</v>
      </c>
      <c r="B3" s="194" t="s">
        <v>410</v>
      </c>
      <c r="C3" s="195" t="s">
        <v>411</v>
      </c>
      <c r="D3" s="195" t="s">
        <v>490</v>
      </c>
      <c r="E3" s="195" t="s">
        <v>738</v>
      </c>
      <c r="F3" s="195" t="s">
        <v>739</v>
      </c>
    </row>
    <row r="4" spans="1:6" s="198" customFormat="1" ht="12.75" customHeight="1">
      <c r="A4" s="197" t="s">
        <v>5</v>
      </c>
      <c r="B4" s="197" t="s">
        <v>6</v>
      </c>
      <c r="C4" s="197" t="s">
        <v>7</v>
      </c>
      <c r="D4" s="197" t="s">
        <v>8</v>
      </c>
      <c r="E4" s="197" t="s">
        <v>263</v>
      </c>
      <c r="F4" s="197" t="s">
        <v>412</v>
      </c>
    </row>
    <row r="5" spans="1:6" s="198" customFormat="1" ht="15.75" customHeight="1">
      <c r="A5" s="1084" t="s">
        <v>260</v>
      </c>
      <c r="B5" s="1085"/>
      <c r="C5" s="1085"/>
      <c r="D5" s="1085"/>
      <c r="E5" s="1085"/>
      <c r="F5" s="1086"/>
    </row>
    <row r="6" spans="1:6" s="198" customFormat="1" ht="25.5" customHeight="1">
      <c r="A6" s="199" t="s">
        <v>9</v>
      </c>
      <c r="B6" s="741" t="s">
        <v>413</v>
      </c>
      <c r="C6" s="199" t="s">
        <v>414</v>
      </c>
      <c r="D6" s="201">
        <v>300000</v>
      </c>
      <c r="E6" s="201">
        <v>1619280</v>
      </c>
      <c r="F6" s="201">
        <v>1143199</v>
      </c>
    </row>
    <row r="7" spans="1:6" s="198" customFormat="1" ht="30" customHeight="1">
      <c r="A7" s="202" t="s">
        <v>12</v>
      </c>
      <c r="B7" s="742" t="s">
        <v>415</v>
      </c>
      <c r="C7" s="202" t="s">
        <v>416</v>
      </c>
      <c r="D7" s="204"/>
      <c r="E7" s="204"/>
      <c r="F7" s="204">
        <f>SUM(D7:E7)</f>
        <v>0</v>
      </c>
    </row>
    <row r="8" spans="1:6" s="198" customFormat="1" ht="25.5" customHeight="1">
      <c r="A8" s="202" t="s">
        <v>15</v>
      </c>
      <c r="B8" s="742" t="s">
        <v>417</v>
      </c>
      <c r="C8" s="205" t="s">
        <v>418</v>
      </c>
      <c r="D8" s="204"/>
      <c r="E8" s="204"/>
      <c r="F8" s="204">
        <f>SUM(D8:E8)</f>
        <v>0</v>
      </c>
    </row>
    <row r="9" spans="1:6" s="198" customFormat="1" ht="25.5" customHeight="1">
      <c r="A9" s="202" t="s">
        <v>18</v>
      </c>
      <c r="B9" s="742" t="s">
        <v>419</v>
      </c>
      <c r="C9" s="205" t="s">
        <v>420</v>
      </c>
      <c r="D9" s="204"/>
      <c r="E9" s="204"/>
      <c r="F9" s="204">
        <f>SUM(D9:E9)</f>
        <v>0</v>
      </c>
    </row>
    <row r="10" spans="1:6" s="198" customFormat="1" ht="27.75" customHeight="1">
      <c r="A10" s="206" t="s">
        <v>21</v>
      </c>
      <c r="B10" s="743" t="s">
        <v>421</v>
      </c>
      <c r="C10" s="206" t="s">
        <v>35</v>
      </c>
      <c r="D10" s="204">
        <f>SUM(D6:D9)</f>
        <v>300000</v>
      </c>
      <c r="E10" s="204">
        <f>SUM(E6:E9)</f>
        <v>1619280</v>
      </c>
      <c r="F10" s="204">
        <f>SUM(F6:F9)</f>
        <v>1143199</v>
      </c>
    </row>
    <row r="11" spans="1:6" s="198" customFormat="1" ht="24.75" customHeight="1">
      <c r="A11" s="202" t="s">
        <v>24</v>
      </c>
      <c r="B11" s="742" t="s">
        <v>422</v>
      </c>
      <c r="C11" s="202" t="s">
        <v>423</v>
      </c>
      <c r="D11" s="204"/>
      <c r="E11" s="204"/>
      <c r="F11" s="204">
        <f>SUM(D11:E11)</f>
        <v>0</v>
      </c>
    </row>
    <row r="12" spans="1:6" s="198" customFormat="1" ht="30" customHeight="1">
      <c r="A12" s="202" t="s">
        <v>27</v>
      </c>
      <c r="B12" s="742" t="s">
        <v>424</v>
      </c>
      <c r="C12" s="202" t="s">
        <v>425</v>
      </c>
      <c r="D12" s="204"/>
      <c r="E12" s="204"/>
      <c r="F12" s="204">
        <f>SUM(D12:E12)</f>
        <v>0</v>
      </c>
    </row>
    <row r="13" spans="1:6" s="198" customFormat="1" ht="30" customHeight="1">
      <c r="A13" s="202" t="s">
        <v>30</v>
      </c>
      <c r="B13" s="742" t="s">
        <v>426</v>
      </c>
      <c r="C13" s="202" t="s">
        <v>427</v>
      </c>
      <c r="D13" s="204"/>
      <c r="E13" s="204"/>
      <c r="F13" s="204">
        <f>SUM(D13:E13)</f>
        <v>0</v>
      </c>
    </row>
    <row r="14" spans="1:6" s="198" customFormat="1" ht="30" customHeight="1">
      <c r="A14" s="202" t="s">
        <v>33</v>
      </c>
      <c r="B14" s="742" t="s">
        <v>428</v>
      </c>
      <c r="C14" s="202" t="s">
        <v>429</v>
      </c>
      <c r="D14" s="204"/>
      <c r="E14" s="204"/>
      <c r="F14" s="204">
        <f>SUM(D14:E14)</f>
        <v>0</v>
      </c>
    </row>
    <row r="15" spans="1:6" s="198" customFormat="1" ht="21.75" customHeight="1">
      <c r="A15" s="206" t="s">
        <v>36</v>
      </c>
      <c r="B15" s="744" t="s">
        <v>401</v>
      </c>
      <c r="C15" s="208" t="s">
        <v>58</v>
      </c>
      <c r="D15" s="207">
        <f>SUM(D11:D14)</f>
        <v>0</v>
      </c>
      <c r="E15" s="207">
        <f>SUM(E11:E14)</f>
        <v>0</v>
      </c>
      <c r="F15" s="207">
        <f>SUM(F11:F14)</f>
        <v>0</v>
      </c>
    </row>
    <row r="16" spans="1:6" s="212" customFormat="1" ht="16.5" customHeight="1">
      <c r="A16" s="202" t="s">
        <v>38</v>
      </c>
      <c r="B16" s="745" t="s">
        <v>106</v>
      </c>
      <c r="C16" s="210" t="s">
        <v>107</v>
      </c>
      <c r="D16" s="211"/>
      <c r="E16" s="211">
        <v>2800</v>
      </c>
      <c r="F16" s="211">
        <f>SUM(D16:E16)</f>
        <v>2800</v>
      </c>
    </row>
    <row r="17" spans="1:6" s="212" customFormat="1" ht="16.5" customHeight="1">
      <c r="A17" s="202" t="s">
        <v>40</v>
      </c>
      <c r="B17" s="745" t="s">
        <v>109</v>
      </c>
      <c r="C17" s="210" t="s">
        <v>110</v>
      </c>
      <c r="D17" s="211">
        <v>574803</v>
      </c>
      <c r="E17" s="211">
        <v>735781</v>
      </c>
      <c r="F17" s="211">
        <v>735781</v>
      </c>
    </row>
    <row r="18" spans="1:6" s="212" customFormat="1" ht="16.5" customHeight="1">
      <c r="A18" s="202" t="s">
        <v>42</v>
      </c>
      <c r="B18" s="745" t="s">
        <v>430</v>
      </c>
      <c r="C18" s="210" t="s">
        <v>113</v>
      </c>
      <c r="D18" s="211">
        <f>SUM(D19:D20)</f>
        <v>0</v>
      </c>
      <c r="E18" s="211">
        <f>SUM(E19:E20)</f>
        <v>0</v>
      </c>
      <c r="F18" s="211"/>
    </row>
    <row r="19" spans="1:6" s="212" customFormat="1" ht="16.5" customHeight="1">
      <c r="A19" s="202" t="s">
        <v>44</v>
      </c>
      <c r="B19" s="746" t="s">
        <v>431</v>
      </c>
      <c r="C19" s="214" t="s">
        <v>432</v>
      </c>
      <c r="D19" s="215"/>
      <c r="E19" s="215"/>
      <c r="F19" s="215"/>
    </row>
    <row r="20" spans="1:6" s="216" customFormat="1" ht="16.5" customHeight="1">
      <c r="A20" s="202" t="s">
        <v>46</v>
      </c>
      <c r="B20" s="746" t="s">
        <v>433</v>
      </c>
      <c r="C20" s="214" t="s">
        <v>434</v>
      </c>
      <c r="D20" s="215"/>
      <c r="E20" s="215"/>
      <c r="F20" s="215"/>
    </row>
    <row r="21" spans="1:6" s="216" customFormat="1" ht="16.5" customHeight="1">
      <c r="A21" s="202" t="s">
        <v>48</v>
      </c>
      <c r="B21" s="747" t="s">
        <v>115</v>
      </c>
      <c r="C21" s="210" t="s">
        <v>116</v>
      </c>
      <c r="D21" s="215"/>
      <c r="E21" s="215"/>
      <c r="F21" s="215"/>
    </row>
    <row r="22" spans="1:6" s="212" customFormat="1" ht="16.5" customHeight="1">
      <c r="A22" s="202" t="s">
        <v>50</v>
      </c>
      <c r="B22" s="745" t="s">
        <v>118</v>
      </c>
      <c r="C22" s="210" t="s">
        <v>119</v>
      </c>
      <c r="D22" s="211"/>
      <c r="E22" s="211"/>
      <c r="F22" s="215"/>
    </row>
    <row r="23" spans="1:6" s="212" customFormat="1" ht="16.5" customHeight="1">
      <c r="A23" s="202" t="s">
        <v>53</v>
      </c>
      <c r="B23" s="745" t="s">
        <v>435</v>
      </c>
      <c r="C23" s="210" t="s">
        <v>122</v>
      </c>
      <c r="D23" s="211">
        <v>155197</v>
      </c>
      <c r="E23" s="211">
        <v>155197</v>
      </c>
      <c r="F23" s="215">
        <v>60259</v>
      </c>
    </row>
    <row r="24" spans="1:6" s="216" customFormat="1" ht="16.5" customHeight="1">
      <c r="A24" s="202" t="s">
        <v>56</v>
      </c>
      <c r="B24" s="745" t="s">
        <v>436</v>
      </c>
      <c r="C24" s="210" t="s">
        <v>125</v>
      </c>
      <c r="D24" s="211"/>
      <c r="E24" s="211"/>
      <c r="F24" s="215"/>
    </row>
    <row r="25" spans="1:6" s="216" customFormat="1" ht="16.5" customHeight="1">
      <c r="A25" s="202" t="s">
        <v>59</v>
      </c>
      <c r="B25" s="748" t="s">
        <v>127</v>
      </c>
      <c r="C25" s="210" t="s">
        <v>128</v>
      </c>
      <c r="D25" s="211"/>
      <c r="E25" s="211"/>
      <c r="F25" s="215"/>
    </row>
    <row r="26" spans="1:6" s="216" customFormat="1" ht="16.5" customHeight="1">
      <c r="A26" s="202" t="s">
        <v>61</v>
      </c>
      <c r="B26" s="745" t="s">
        <v>437</v>
      </c>
      <c r="C26" s="210" t="s">
        <v>131</v>
      </c>
      <c r="D26" s="211"/>
      <c r="E26" s="211"/>
      <c r="F26" s="215"/>
    </row>
    <row r="27" spans="1:6" s="216" customFormat="1" ht="16.5" customHeight="1">
      <c r="A27" s="202" t="s">
        <v>63</v>
      </c>
      <c r="B27" s="745" t="s">
        <v>438</v>
      </c>
      <c r="C27" s="210" t="s">
        <v>134</v>
      </c>
      <c r="D27" s="211"/>
      <c r="E27" s="211"/>
      <c r="F27" s="215"/>
    </row>
    <row r="28" spans="1:6" s="216" customFormat="1" ht="16.5" customHeight="1">
      <c r="A28" s="574" t="s">
        <v>65</v>
      </c>
      <c r="B28" s="749" t="s">
        <v>136</v>
      </c>
      <c r="C28" s="588" t="s">
        <v>137</v>
      </c>
      <c r="D28" s="105"/>
      <c r="E28" s="105">
        <v>2641</v>
      </c>
      <c r="F28" s="739">
        <v>2641</v>
      </c>
    </row>
    <row r="29" spans="1:6" s="216" customFormat="1" ht="21.75" customHeight="1">
      <c r="A29" s="220" t="s">
        <v>67</v>
      </c>
      <c r="B29" s="750" t="s">
        <v>439</v>
      </c>
      <c r="C29" s="589" t="s">
        <v>140</v>
      </c>
      <c r="D29" s="223">
        <f>SUM(D16+D17+D18+D21+D22+D23+D24+D25+D26+D27+D28)</f>
        <v>730000</v>
      </c>
      <c r="E29" s="223">
        <f>SUM(E16+E17+E18+E21+E22+E23+E24+E25+E26+E27+E28)</f>
        <v>896419</v>
      </c>
      <c r="F29" s="223">
        <f>SUM(F16+F17+F18+F21+F22+F23+F24+F25+F26+F27+F28)</f>
        <v>801481</v>
      </c>
    </row>
    <row r="30" spans="1:6" s="219" customFormat="1" ht="21.75" customHeight="1">
      <c r="A30" s="220" t="s">
        <v>69</v>
      </c>
      <c r="B30" s="750" t="s">
        <v>403</v>
      </c>
      <c r="C30" s="589" t="s">
        <v>158</v>
      </c>
      <c r="D30" s="223"/>
      <c r="E30" s="223"/>
      <c r="F30" s="223"/>
    </row>
    <row r="31" spans="1:6" s="216" customFormat="1" ht="21.75" customHeight="1">
      <c r="A31" s="220" t="s">
        <v>71</v>
      </c>
      <c r="B31" s="750" t="s">
        <v>375</v>
      </c>
      <c r="C31" s="589" t="s">
        <v>167</v>
      </c>
      <c r="D31" s="594">
        <v>500000</v>
      </c>
      <c r="E31" s="594">
        <v>826800</v>
      </c>
      <c r="F31" s="594">
        <v>826800</v>
      </c>
    </row>
    <row r="32" spans="1:6" s="216" customFormat="1" ht="21.75" customHeight="1">
      <c r="A32" s="590" t="s">
        <v>74</v>
      </c>
      <c r="B32" s="751" t="s">
        <v>404</v>
      </c>
      <c r="C32" s="592" t="s">
        <v>176</v>
      </c>
      <c r="D32" s="593"/>
      <c r="E32" s="593"/>
      <c r="F32" s="593"/>
    </row>
    <row r="33" spans="1:6" s="216" customFormat="1" ht="21.75" customHeight="1">
      <c r="A33" s="220" t="s">
        <v>77</v>
      </c>
      <c r="B33" s="750" t="s">
        <v>440</v>
      </c>
      <c r="C33" s="222"/>
      <c r="D33" s="223">
        <f>D10+D15+D29+D30+D31+D32</f>
        <v>1530000</v>
      </c>
      <c r="E33" s="223">
        <f>E10+E15+E29+E30+E31+E32</f>
        <v>3342499</v>
      </c>
      <c r="F33" s="223">
        <f>F10+F15+F29+F30+F31+F32</f>
        <v>2771480</v>
      </c>
    </row>
    <row r="34" spans="1:6" s="212" customFormat="1" ht="21.75" customHeight="1">
      <c r="A34" s="202" t="s">
        <v>80</v>
      </c>
      <c r="B34" s="752" t="s">
        <v>441</v>
      </c>
      <c r="C34" s="225" t="s">
        <v>185</v>
      </c>
      <c r="D34" s="226">
        <f>SUM(D35:D36)</f>
        <v>289995</v>
      </c>
      <c r="E34" s="226">
        <f>SUM(E35:E36)</f>
        <v>289995</v>
      </c>
      <c r="F34" s="226">
        <f>SUM(F35:F36)</f>
        <v>289995</v>
      </c>
    </row>
    <row r="35" spans="1:6" s="212" customFormat="1" ht="21.75" customHeight="1">
      <c r="A35" s="202" t="s">
        <v>82</v>
      </c>
      <c r="B35" s="753" t="s">
        <v>187</v>
      </c>
      <c r="C35" s="225" t="s">
        <v>188</v>
      </c>
      <c r="D35" s="226">
        <v>289995</v>
      </c>
      <c r="E35" s="226">
        <v>289995</v>
      </c>
      <c r="F35" s="226">
        <v>289995</v>
      </c>
    </row>
    <row r="36" spans="1:6" s="212" customFormat="1" ht="21.75" customHeight="1">
      <c r="A36" s="202" t="s">
        <v>84</v>
      </c>
      <c r="B36" s="753" t="s">
        <v>190</v>
      </c>
      <c r="C36" s="225" t="s">
        <v>191</v>
      </c>
      <c r="D36" s="226"/>
      <c r="E36" s="226"/>
      <c r="F36" s="226"/>
    </row>
    <row r="37" spans="1:6" s="212" customFormat="1" ht="21.75" customHeight="1">
      <c r="A37" s="202" t="s">
        <v>86</v>
      </c>
      <c r="B37" s="752" t="s">
        <v>442</v>
      </c>
      <c r="C37" s="227" t="s">
        <v>443</v>
      </c>
      <c r="D37" s="226">
        <f>SUM(D38:D39)</f>
        <v>20203584</v>
      </c>
      <c r="E37" s="226">
        <f>SUM(E38:E39)</f>
        <v>20068602</v>
      </c>
      <c r="F37" s="226">
        <f>SUM(F38:F39)</f>
        <v>14710000</v>
      </c>
    </row>
    <row r="38" spans="1:6" s="212" customFormat="1" ht="21.75" customHeight="1">
      <c r="A38" s="202"/>
      <c r="B38" s="754" t="s">
        <v>518</v>
      </c>
      <c r="C38" s="385" t="s">
        <v>443</v>
      </c>
      <c r="D38" s="386">
        <v>2720080</v>
      </c>
      <c r="E38" s="386">
        <v>2720080</v>
      </c>
      <c r="F38" s="386">
        <v>2720080</v>
      </c>
    </row>
    <row r="39" spans="1:6" s="212" customFormat="1" ht="21.75" customHeight="1">
      <c r="A39" s="574"/>
      <c r="B39" s="755" t="s">
        <v>519</v>
      </c>
      <c r="C39" s="596" t="s">
        <v>443</v>
      </c>
      <c r="D39" s="740">
        <v>17483504</v>
      </c>
      <c r="E39" s="740">
        <v>17348522</v>
      </c>
      <c r="F39" s="740">
        <v>11989920</v>
      </c>
    </row>
    <row r="40" spans="1:6" s="212" customFormat="1" ht="21.75" customHeight="1">
      <c r="A40" s="597" t="s">
        <v>89</v>
      </c>
      <c r="B40" s="750" t="s">
        <v>444</v>
      </c>
      <c r="C40" s="228" t="s">
        <v>445</v>
      </c>
      <c r="D40" s="229">
        <f>SUM(D34+D37)</f>
        <v>20493579</v>
      </c>
      <c r="E40" s="229">
        <f>SUM(E34+E37)</f>
        <v>20358597</v>
      </c>
      <c r="F40" s="229">
        <f>SUM(F34+F37)</f>
        <v>14999995</v>
      </c>
    </row>
    <row r="41" spans="1:6" s="212" customFormat="1" ht="21.75" customHeight="1">
      <c r="A41" s="220" t="s">
        <v>93</v>
      </c>
      <c r="B41" s="750" t="s">
        <v>521</v>
      </c>
      <c r="C41" s="228" t="s">
        <v>194</v>
      </c>
      <c r="D41" s="229">
        <f>D40</f>
        <v>20493579</v>
      </c>
      <c r="E41" s="229">
        <f>E40</f>
        <v>20358597</v>
      </c>
      <c r="F41" s="229">
        <f>F40</f>
        <v>14999995</v>
      </c>
    </row>
    <row r="42" spans="1:6" s="212" customFormat="1" ht="21.75" customHeight="1">
      <c r="A42" s="220" t="s">
        <v>96</v>
      </c>
      <c r="B42" s="750" t="s">
        <v>447</v>
      </c>
      <c r="C42" s="230"/>
      <c r="D42" s="229">
        <f>D33+D41</f>
        <v>22023579</v>
      </c>
      <c r="E42" s="229">
        <f>E33+E41</f>
        <v>23701096</v>
      </c>
      <c r="F42" s="229">
        <f>F33+F41</f>
        <v>17771475</v>
      </c>
    </row>
    <row r="43" spans="1:6" s="212" customFormat="1" ht="15" customHeight="1">
      <c r="A43" s="231"/>
      <c r="B43" s="232"/>
      <c r="C43" s="233"/>
      <c r="D43" s="234"/>
      <c r="E43" s="234"/>
      <c r="F43" s="234"/>
    </row>
    <row r="44" spans="1:6" s="212" customFormat="1" ht="15" customHeight="1">
      <c r="A44" s="1087" t="s">
        <v>448</v>
      </c>
      <c r="B44" s="1087"/>
      <c r="C44" s="1087"/>
      <c r="D44" s="1087"/>
      <c r="E44" s="1087"/>
      <c r="F44" s="235"/>
    </row>
    <row r="45" spans="1:6" s="212" customFormat="1" ht="38.25" customHeight="1">
      <c r="A45" s="195" t="s">
        <v>365</v>
      </c>
      <c r="B45" s="195" t="s">
        <v>262</v>
      </c>
      <c r="C45" s="236" t="s">
        <v>411</v>
      </c>
      <c r="D45" s="195" t="s">
        <v>490</v>
      </c>
      <c r="E45" s="195" t="s">
        <v>738</v>
      </c>
      <c r="F45" s="195" t="s">
        <v>739</v>
      </c>
    </row>
    <row r="46" spans="1:6" s="212" customFormat="1" ht="15" customHeight="1">
      <c r="A46" s="237" t="s">
        <v>5</v>
      </c>
      <c r="B46" s="237" t="s">
        <v>6</v>
      </c>
      <c r="C46" s="237"/>
      <c r="D46" s="237" t="s">
        <v>8</v>
      </c>
      <c r="E46" s="237" t="s">
        <v>263</v>
      </c>
      <c r="F46" s="237" t="s">
        <v>412</v>
      </c>
    </row>
    <row r="47" spans="1:6" s="212" customFormat="1" ht="24.75" customHeight="1">
      <c r="A47" s="756" t="s">
        <v>9</v>
      </c>
      <c r="B47" s="757" t="s">
        <v>199</v>
      </c>
      <c r="C47" s="758" t="s">
        <v>200</v>
      </c>
      <c r="D47" s="759">
        <v>9642448</v>
      </c>
      <c r="E47" s="759">
        <v>11018948</v>
      </c>
      <c r="F47" s="759">
        <v>9192349</v>
      </c>
    </row>
    <row r="48" spans="1:6" s="212" customFormat="1" ht="24.75" customHeight="1">
      <c r="A48" s="760" t="s">
        <v>12</v>
      </c>
      <c r="B48" s="761" t="s">
        <v>201</v>
      </c>
      <c r="C48" s="762" t="s">
        <v>202</v>
      </c>
      <c r="D48" s="763">
        <v>1847023</v>
      </c>
      <c r="E48" s="763">
        <v>2145316</v>
      </c>
      <c r="F48" s="759">
        <v>1572887</v>
      </c>
    </row>
    <row r="49" spans="1:6" s="212" customFormat="1" ht="24.75" customHeight="1">
      <c r="A49" s="760" t="s">
        <v>15</v>
      </c>
      <c r="B49" s="761" t="s">
        <v>203</v>
      </c>
      <c r="C49" s="762" t="s">
        <v>204</v>
      </c>
      <c r="D49" s="763">
        <v>9684107.992125984</v>
      </c>
      <c r="E49" s="763">
        <f>9389819+160978+535+135500</f>
        <v>9686832</v>
      </c>
      <c r="F49" s="759">
        <v>6400983</v>
      </c>
    </row>
    <row r="50" spans="1:6" s="212" customFormat="1" ht="24.75" customHeight="1">
      <c r="A50" s="760" t="s">
        <v>18</v>
      </c>
      <c r="B50" s="761" t="s">
        <v>205</v>
      </c>
      <c r="C50" s="762" t="s">
        <v>206</v>
      </c>
      <c r="D50" s="763"/>
      <c r="E50" s="763"/>
      <c r="F50" s="759"/>
    </row>
    <row r="51" spans="1:6" s="212" customFormat="1" ht="24.75" customHeight="1">
      <c r="A51" s="760" t="s">
        <v>21</v>
      </c>
      <c r="B51" s="761" t="s">
        <v>207</v>
      </c>
      <c r="C51" s="762" t="s">
        <v>208</v>
      </c>
      <c r="D51" s="763"/>
      <c r="E51" s="763"/>
      <c r="F51" s="759"/>
    </row>
    <row r="52" spans="1:6" s="198" customFormat="1" ht="24.75" customHeight="1">
      <c r="A52" s="764" t="s">
        <v>24</v>
      </c>
      <c r="B52" s="765" t="s">
        <v>449</v>
      </c>
      <c r="C52" s="766" t="s">
        <v>225</v>
      </c>
      <c r="D52" s="767">
        <f>SUM(D47:D51)</f>
        <v>21173578.992125984</v>
      </c>
      <c r="E52" s="767">
        <f>SUM(E47:E51)</f>
        <v>22851096</v>
      </c>
      <c r="F52" s="767">
        <f>SUM(F47:F51)</f>
        <v>17166219</v>
      </c>
    </row>
    <row r="53" spans="1:6" s="252" customFormat="1" ht="24.75" customHeight="1">
      <c r="A53" s="760" t="s">
        <v>27</v>
      </c>
      <c r="B53" s="761" t="s">
        <v>450</v>
      </c>
      <c r="C53" s="762" t="s">
        <v>227</v>
      </c>
      <c r="D53" s="763">
        <v>850000</v>
      </c>
      <c r="E53" s="763">
        <v>850000</v>
      </c>
      <c r="F53" s="763"/>
    </row>
    <row r="54" spans="1:6" ht="24.75" customHeight="1">
      <c r="A54" s="760" t="s">
        <v>30</v>
      </c>
      <c r="B54" s="761" t="s">
        <v>228</v>
      </c>
      <c r="C54" s="762" t="s">
        <v>229</v>
      </c>
      <c r="D54" s="763"/>
      <c r="E54" s="763"/>
      <c r="F54" s="763"/>
    </row>
    <row r="55" spans="1:6" ht="24.75" customHeight="1">
      <c r="A55" s="760" t="s">
        <v>33</v>
      </c>
      <c r="B55" s="761" t="s">
        <v>451</v>
      </c>
      <c r="C55" s="762" t="s">
        <v>231</v>
      </c>
      <c r="D55" s="763"/>
      <c r="E55" s="763"/>
      <c r="F55" s="763"/>
    </row>
    <row r="56" spans="1:6" ht="24.75" customHeight="1">
      <c r="A56" s="768" t="s">
        <v>36</v>
      </c>
      <c r="B56" s="769" t="s">
        <v>452</v>
      </c>
      <c r="C56" s="770" t="s">
        <v>243</v>
      </c>
      <c r="D56" s="771">
        <f>SUM(D53:D55)</f>
        <v>850000</v>
      </c>
      <c r="E56" s="771">
        <f>SUM(E53:E55)</f>
        <v>850000</v>
      </c>
      <c r="F56" s="767">
        <f>SUM(F53:F55)</f>
        <v>0</v>
      </c>
    </row>
    <row r="57" spans="1:6" ht="24.75" customHeight="1">
      <c r="A57" s="772" t="s">
        <v>38</v>
      </c>
      <c r="B57" s="773" t="s">
        <v>453</v>
      </c>
      <c r="C57" s="774" t="s">
        <v>454</v>
      </c>
      <c r="D57" s="775">
        <f>D52+D56</f>
        <v>22023578.992125984</v>
      </c>
      <c r="E57" s="775">
        <f>E52+E56</f>
        <v>23701096</v>
      </c>
      <c r="F57" s="775">
        <f>F52+F56</f>
        <v>17166219</v>
      </c>
    </row>
    <row r="58" spans="1:6" ht="24.75" customHeight="1">
      <c r="A58" s="758" t="s">
        <v>40</v>
      </c>
      <c r="B58" s="776" t="s">
        <v>455</v>
      </c>
      <c r="C58" s="777" t="s">
        <v>456</v>
      </c>
      <c r="D58" s="778"/>
      <c r="E58" s="778"/>
      <c r="F58" s="778">
        <f>SUM(D58:E58)</f>
        <v>0</v>
      </c>
    </row>
    <row r="59" spans="1:6" ht="24.75" customHeight="1">
      <c r="A59" s="774" t="s">
        <v>44</v>
      </c>
      <c r="B59" s="773" t="s">
        <v>520</v>
      </c>
      <c r="C59" s="774" t="s">
        <v>255</v>
      </c>
      <c r="D59" s="775">
        <f>SUM(D58:D58)</f>
        <v>0</v>
      </c>
      <c r="E59" s="775">
        <f>SUM(E58:E58)</f>
        <v>0</v>
      </c>
      <c r="F59" s="775">
        <f>SUM(F58:F58)</f>
        <v>0</v>
      </c>
    </row>
    <row r="60" spans="1:6" ht="24.75" customHeight="1">
      <c r="A60" s="779" t="s">
        <v>46</v>
      </c>
      <c r="B60" s="780" t="s">
        <v>457</v>
      </c>
      <c r="C60" s="774" t="s">
        <v>257</v>
      </c>
      <c r="D60" s="781">
        <f>SUM(D57+D59)</f>
        <v>22023578.992125984</v>
      </c>
      <c r="E60" s="781">
        <f>SUM(E57+E59)</f>
        <v>23701096</v>
      </c>
      <c r="F60" s="781">
        <f>SUM(F57+F59)</f>
        <v>17166219</v>
      </c>
    </row>
    <row r="61" spans="1:6" ht="12" customHeight="1">
      <c r="A61" s="263"/>
      <c r="B61" s="264"/>
      <c r="C61" s="265"/>
      <c r="D61" s="265"/>
      <c r="E61" s="265"/>
      <c r="F61" s="265"/>
    </row>
    <row r="62" spans="1:6" ht="12" customHeight="1">
      <c r="A62" s="263"/>
      <c r="B62" s="264"/>
      <c r="C62" s="265"/>
      <c r="D62" s="265"/>
      <c r="E62" s="265"/>
      <c r="F62" s="265"/>
    </row>
    <row r="63" spans="1:3" ht="12.75">
      <c r="A63" s="266"/>
      <c r="B63" s="267"/>
      <c r="C63" s="267"/>
    </row>
    <row r="64" spans="1:3" ht="12.75">
      <c r="A64" s="266"/>
      <c r="B64" s="267"/>
      <c r="C64" s="267"/>
    </row>
    <row r="65" spans="1:3" ht="12.75">
      <c r="A65" s="266"/>
      <c r="B65" s="267"/>
      <c r="C65" s="267"/>
    </row>
  </sheetData>
  <sheetProtection formatCells="0"/>
  <mergeCells count="3">
    <mergeCell ref="A1:F1"/>
    <mergeCell ref="A5:F5"/>
    <mergeCell ref="A44:E44"/>
  </mergeCells>
  <printOptions horizontalCentered="1"/>
  <pageMargins left="0.5118110236220472" right="0.5118110236220472" top="0.984251968503937" bottom="0.984251968503937" header="0.5905511811023623" footer="0.7874015748031497"/>
  <pageSetup fitToHeight="0" fitToWidth="1" horizontalDpi="600" verticalDpi="600" orientation="portrait" paperSize="9" scale="78" r:id="rId1"/>
  <headerFooter alignWithMargins="0">
    <oddHeader>&amp;R&amp;"Times New Roman CE,Félkövér dőlt"&amp;11 11. melléklet a ……/2018. (……) önkormányzati rendelethez</oddHeader>
  </headerFooter>
  <rowBreaks count="1" manualBreakCount="1">
    <brk id="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875" style="268" customWidth="1"/>
    <col min="2" max="2" width="66.875" style="269" customWidth="1"/>
    <col min="3" max="3" width="8.125" style="269" customWidth="1"/>
    <col min="4" max="6" width="16.375" style="196" customWidth="1"/>
    <col min="7" max="240" width="9.375" style="196" customWidth="1"/>
    <col min="241" max="241" width="6.875" style="196" customWidth="1"/>
    <col min="242" max="242" width="60.125" style="196" customWidth="1"/>
    <col min="243" max="243" width="8.125" style="196" customWidth="1"/>
    <col min="244" max="246" width="14.50390625" style="196" customWidth="1"/>
    <col min="247" max="16384" width="9.375" style="196" customWidth="1"/>
  </cols>
  <sheetData>
    <row r="1" spans="1:6" s="190" customFormat="1" ht="40.5" customHeight="1">
      <c r="A1" s="1082" t="s">
        <v>657</v>
      </c>
      <c r="B1" s="1083"/>
      <c r="C1" s="1083"/>
      <c r="D1" s="1083"/>
      <c r="E1" s="1083"/>
      <c r="F1" s="1083"/>
    </row>
    <row r="2" spans="1:6" s="193" customFormat="1" ht="15.75" customHeight="1">
      <c r="A2" s="191"/>
      <c r="B2" s="191"/>
      <c r="C2" s="192"/>
      <c r="D2" s="192"/>
      <c r="E2" s="192"/>
      <c r="F2" s="192" t="s">
        <v>1</v>
      </c>
    </row>
    <row r="3" spans="1:6" ht="38.25" customHeight="1">
      <c r="A3" s="194" t="s">
        <v>365</v>
      </c>
      <c r="B3" s="194" t="s">
        <v>410</v>
      </c>
      <c r="C3" s="195" t="s">
        <v>411</v>
      </c>
      <c r="D3" s="195" t="s">
        <v>490</v>
      </c>
      <c r="E3" s="195" t="s">
        <v>738</v>
      </c>
      <c r="F3" s="195" t="s">
        <v>739</v>
      </c>
    </row>
    <row r="4" spans="1:6" s="198" customFormat="1" ht="12.75" customHeight="1">
      <c r="A4" s="197" t="s">
        <v>5</v>
      </c>
      <c r="B4" s="197" t="s">
        <v>6</v>
      </c>
      <c r="C4" s="197" t="s">
        <v>7</v>
      </c>
      <c r="D4" s="197" t="s">
        <v>8</v>
      </c>
      <c r="E4" s="197" t="s">
        <v>263</v>
      </c>
      <c r="F4" s="197" t="s">
        <v>412</v>
      </c>
    </row>
    <row r="5" spans="1:6" s="198" customFormat="1" ht="15.75" customHeight="1">
      <c r="A5" s="1084" t="s">
        <v>260</v>
      </c>
      <c r="B5" s="1085"/>
      <c r="C5" s="1085"/>
      <c r="D5" s="1085"/>
      <c r="E5" s="1085"/>
      <c r="F5" s="1086"/>
    </row>
    <row r="6" spans="1:6" s="198" customFormat="1" ht="25.5" customHeight="1">
      <c r="A6" s="199" t="s">
        <v>9</v>
      </c>
      <c r="B6" s="741" t="s">
        <v>413</v>
      </c>
      <c r="C6" s="199" t="s">
        <v>414</v>
      </c>
      <c r="D6" s="201"/>
      <c r="E6" s="201"/>
      <c r="F6" s="201">
        <f aca="true" t="shared" si="0" ref="F6:F14">SUM(D6:E6)</f>
        <v>0</v>
      </c>
    </row>
    <row r="7" spans="1:6" s="198" customFormat="1" ht="30" customHeight="1">
      <c r="A7" s="202" t="s">
        <v>12</v>
      </c>
      <c r="B7" s="742" t="s">
        <v>415</v>
      </c>
      <c r="C7" s="202" t="s">
        <v>416</v>
      </c>
      <c r="D7" s="204"/>
      <c r="E7" s="204"/>
      <c r="F7" s="204">
        <f t="shared" si="0"/>
        <v>0</v>
      </c>
    </row>
    <row r="8" spans="1:6" s="198" customFormat="1" ht="25.5" customHeight="1">
      <c r="A8" s="202" t="s">
        <v>15</v>
      </c>
      <c r="B8" s="742" t="s">
        <v>417</v>
      </c>
      <c r="C8" s="205" t="s">
        <v>418</v>
      </c>
      <c r="D8" s="204"/>
      <c r="E8" s="204"/>
      <c r="F8" s="204">
        <f t="shared" si="0"/>
        <v>0</v>
      </c>
    </row>
    <row r="9" spans="1:6" s="198" customFormat="1" ht="25.5" customHeight="1">
      <c r="A9" s="202" t="s">
        <v>18</v>
      </c>
      <c r="B9" s="742" t="s">
        <v>419</v>
      </c>
      <c r="C9" s="205" t="s">
        <v>420</v>
      </c>
      <c r="D9" s="204"/>
      <c r="E9" s="204"/>
      <c r="F9" s="204">
        <f t="shared" si="0"/>
        <v>0</v>
      </c>
    </row>
    <row r="10" spans="1:6" s="198" customFormat="1" ht="27.75" customHeight="1">
      <c r="A10" s="206" t="s">
        <v>21</v>
      </c>
      <c r="B10" s="743" t="s">
        <v>421</v>
      </c>
      <c r="C10" s="206" t="s">
        <v>35</v>
      </c>
      <c r="D10" s="204">
        <f>SUM(D6:D9)</f>
        <v>0</v>
      </c>
      <c r="E10" s="204">
        <f>SUM(E6:E9)</f>
        <v>0</v>
      </c>
      <c r="F10" s="204">
        <f t="shared" si="0"/>
        <v>0</v>
      </c>
    </row>
    <row r="11" spans="1:6" s="198" customFormat="1" ht="24.75" customHeight="1">
      <c r="A11" s="202" t="s">
        <v>24</v>
      </c>
      <c r="B11" s="742" t="s">
        <v>422</v>
      </c>
      <c r="C11" s="202" t="s">
        <v>423</v>
      </c>
      <c r="D11" s="204"/>
      <c r="E11" s="204"/>
      <c r="F11" s="204">
        <f t="shared" si="0"/>
        <v>0</v>
      </c>
    </row>
    <row r="12" spans="1:6" s="198" customFormat="1" ht="30" customHeight="1">
      <c r="A12" s="202" t="s">
        <v>27</v>
      </c>
      <c r="B12" s="742" t="s">
        <v>424</v>
      </c>
      <c r="C12" s="202" t="s">
        <v>425</v>
      </c>
      <c r="D12" s="204"/>
      <c r="E12" s="204"/>
      <c r="F12" s="204">
        <f t="shared" si="0"/>
        <v>0</v>
      </c>
    </row>
    <row r="13" spans="1:6" s="198" customFormat="1" ht="30" customHeight="1">
      <c r="A13" s="202" t="s">
        <v>30</v>
      </c>
      <c r="B13" s="742" t="s">
        <v>426</v>
      </c>
      <c r="C13" s="202" t="s">
        <v>427</v>
      </c>
      <c r="D13" s="204"/>
      <c r="E13" s="204"/>
      <c r="F13" s="204">
        <f t="shared" si="0"/>
        <v>0</v>
      </c>
    </row>
    <row r="14" spans="1:6" s="198" customFormat="1" ht="30" customHeight="1">
      <c r="A14" s="202" t="s">
        <v>33</v>
      </c>
      <c r="B14" s="742" t="s">
        <v>428</v>
      </c>
      <c r="C14" s="202" t="s">
        <v>429</v>
      </c>
      <c r="D14" s="204"/>
      <c r="E14" s="204"/>
      <c r="F14" s="204">
        <f t="shared" si="0"/>
        <v>0</v>
      </c>
    </row>
    <row r="15" spans="1:6" s="198" customFormat="1" ht="21.75" customHeight="1">
      <c r="A15" s="206" t="s">
        <v>36</v>
      </c>
      <c r="B15" s="744" t="s">
        <v>401</v>
      </c>
      <c r="C15" s="208" t="s">
        <v>58</v>
      </c>
      <c r="D15" s="207">
        <f>SUM(D11:D14)</f>
        <v>0</v>
      </c>
      <c r="E15" s="207">
        <f>SUM(E11:E14)</f>
        <v>0</v>
      </c>
      <c r="F15" s="207">
        <f>SUM(F11:F14)</f>
        <v>0</v>
      </c>
    </row>
    <row r="16" spans="1:6" s="212" customFormat="1" ht="16.5" customHeight="1">
      <c r="A16" s="202" t="s">
        <v>38</v>
      </c>
      <c r="B16" s="745" t="s">
        <v>106</v>
      </c>
      <c r="C16" s="210" t="s">
        <v>107</v>
      </c>
      <c r="D16" s="211"/>
      <c r="E16" s="211"/>
      <c r="F16" s="211">
        <f>SUM(D16:E16)</f>
        <v>0</v>
      </c>
    </row>
    <row r="17" spans="1:6" s="212" customFormat="1" ht="16.5" customHeight="1">
      <c r="A17" s="202" t="s">
        <v>40</v>
      </c>
      <c r="B17" s="745" t="s">
        <v>109</v>
      </c>
      <c r="C17" s="210" t="s">
        <v>110</v>
      </c>
      <c r="D17" s="211"/>
      <c r="E17" s="211"/>
      <c r="F17" s="211"/>
    </row>
    <row r="18" spans="1:6" s="212" customFormat="1" ht="16.5" customHeight="1">
      <c r="A18" s="202" t="s">
        <v>42</v>
      </c>
      <c r="B18" s="745" t="s">
        <v>430</v>
      </c>
      <c r="C18" s="210" t="s">
        <v>113</v>
      </c>
      <c r="D18" s="211">
        <f>SUM(D19:D20)</f>
        <v>0</v>
      </c>
      <c r="E18" s="211">
        <f>SUM(E19:E20)</f>
        <v>0</v>
      </c>
      <c r="F18" s="211">
        <f>SUM(F19:F20)</f>
        <v>0</v>
      </c>
    </row>
    <row r="19" spans="1:6" s="212" customFormat="1" ht="16.5" customHeight="1">
      <c r="A19" s="202" t="s">
        <v>44</v>
      </c>
      <c r="B19" s="746" t="s">
        <v>431</v>
      </c>
      <c r="C19" s="214" t="s">
        <v>432</v>
      </c>
      <c r="D19" s="215"/>
      <c r="E19" s="215"/>
      <c r="F19" s="215">
        <f>SUM(D19:E19)</f>
        <v>0</v>
      </c>
    </row>
    <row r="20" spans="1:6" s="216" customFormat="1" ht="16.5" customHeight="1">
      <c r="A20" s="202" t="s">
        <v>46</v>
      </c>
      <c r="B20" s="746" t="s">
        <v>433</v>
      </c>
      <c r="C20" s="214" t="s">
        <v>434</v>
      </c>
      <c r="D20" s="215"/>
      <c r="E20" s="215"/>
      <c r="F20" s="215">
        <f>SUM(D20:E20)</f>
        <v>0</v>
      </c>
    </row>
    <row r="21" spans="1:6" s="216" customFormat="1" ht="16.5" customHeight="1">
      <c r="A21" s="202" t="s">
        <v>48</v>
      </c>
      <c r="B21" s="747" t="s">
        <v>115</v>
      </c>
      <c r="C21" s="210" t="s">
        <v>116</v>
      </c>
      <c r="D21" s="215"/>
      <c r="E21" s="215"/>
      <c r="F21" s="215">
        <f>SUM(D21:E21)</f>
        <v>0</v>
      </c>
    </row>
    <row r="22" spans="1:6" s="212" customFormat="1" ht="16.5" customHeight="1">
      <c r="A22" s="202" t="s">
        <v>50</v>
      </c>
      <c r="B22" s="745" t="s">
        <v>118</v>
      </c>
      <c r="C22" s="210" t="s">
        <v>119</v>
      </c>
      <c r="D22" s="211"/>
      <c r="E22" s="211"/>
      <c r="F22" s="215">
        <f aca="true" t="shared" si="1" ref="F22:F27">SUM(D22:E22)</f>
        <v>0</v>
      </c>
    </row>
    <row r="23" spans="1:6" s="212" customFormat="1" ht="16.5" customHeight="1">
      <c r="A23" s="202" t="s">
        <v>53</v>
      </c>
      <c r="B23" s="745" t="s">
        <v>435</v>
      </c>
      <c r="C23" s="210" t="s">
        <v>122</v>
      </c>
      <c r="D23" s="211"/>
      <c r="E23" s="211"/>
      <c r="F23" s="215">
        <f t="shared" si="1"/>
        <v>0</v>
      </c>
    </row>
    <row r="24" spans="1:6" s="216" customFormat="1" ht="16.5" customHeight="1">
      <c r="A24" s="202" t="s">
        <v>56</v>
      </c>
      <c r="B24" s="745" t="s">
        <v>436</v>
      </c>
      <c r="C24" s="210" t="s">
        <v>125</v>
      </c>
      <c r="D24" s="211"/>
      <c r="E24" s="211"/>
      <c r="F24" s="215">
        <f t="shared" si="1"/>
        <v>0</v>
      </c>
    </row>
    <row r="25" spans="1:6" s="216" customFormat="1" ht="16.5" customHeight="1">
      <c r="A25" s="202" t="s">
        <v>59</v>
      </c>
      <c r="B25" s="748" t="s">
        <v>127</v>
      </c>
      <c r="C25" s="210" t="s">
        <v>128</v>
      </c>
      <c r="D25" s="211"/>
      <c r="E25" s="211"/>
      <c r="F25" s="215">
        <f t="shared" si="1"/>
        <v>0</v>
      </c>
    </row>
    <row r="26" spans="1:6" s="216" customFormat="1" ht="16.5" customHeight="1">
      <c r="A26" s="202" t="s">
        <v>61</v>
      </c>
      <c r="B26" s="745" t="s">
        <v>437</v>
      </c>
      <c r="C26" s="210" t="s">
        <v>131</v>
      </c>
      <c r="D26" s="211"/>
      <c r="E26" s="211"/>
      <c r="F26" s="215">
        <f t="shared" si="1"/>
        <v>0</v>
      </c>
    </row>
    <row r="27" spans="1:6" s="216" customFormat="1" ht="16.5" customHeight="1">
      <c r="A27" s="202" t="s">
        <v>63</v>
      </c>
      <c r="B27" s="745" t="s">
        <v>438</v>
      </c>
      <c r="C27" s="210" t="s">
        <v>134</v>
      </c>
      <c r="D27" s="211"/>
      <c r="E27" s="211"/>
      <c r="F27" s="215">
        <f t="shared" si="1"/>
        <v>0</v>
      </c>
    </row>
    <row r="28" spans="1:6" s="216" customFormat="1" ht="16.5" customHeight="1">
      <c r="A28" s="574" t="s">
        <v>65</v>
      </c>
      <c r="B28" s="749" t="s">
        <v>136</v>
      </c>
      <c r="C28" s="588" t="s">
        <v>137</v>
      </c>
      <c r="D28" s="105"/>
      <c r="E28" s="999">
        <v>7662</v>
      </c>
      <c r="F28" s="1000">
        <v>7662</v>
      </c>
    </row>
    <row r="29" spans="1:6" s="216" customFormat="1" ht="21.75" customHeight="1">
      <c r="A29" s="220" t="s">
        <v>67</v>
      </c>
      <c r="B29" s="750" t="s">
        <v>439</v>
      </c>
      <c r="C29" s="589" t="s">
        <v>140</v>
      </c>
      <c r="D29" s="223">
        <f>SUM(D16+D17+D18+D21+D22+D23+D24+D25+D26+D27+D28)</f>
        <v>0</v>
      </c>
      <c r="E29" s="223">
        <f>SUM(E16+E17+E18+E21+E22+E23+E24+E25+E26+E27+E28)</f>
        <v>7662</v>
      </c>
      <c r="F29" s="223">
        <f>SUM(F16+F17+F18+F21+F22+F23+F24+F25+F26+F27+F28)</f>
        <v>7662</v>
      </c>
    </row>
    <row r="30" spans="1:6" s="219" customFormat="1" ht="21.75" customHeight="1">
      <c r="A30" s="220" t="s">
        <v>69</v>
      </c>
      <c r="B30" s="750" t="s">
        <v>403</v>
      </c>
      <c r="C30" s="589" t="s">
        <v>158</v>
      </c>
      <c r="D30" s="223"/>
      <c r="E30" s="223"/>
      <c r="F30" s="223">
        <f>SUM(D30:E30)</f>
        <v>0</v>
      </c>
    </row>
    <row r="31" spans="1:6" s="216" customFormat="1" ht="21.75" customHeight="1">
      <c r="A31" s="220" t="s">
        <v>71</v>
      </c>
      <c r="B31" s="750" t="s">
        <v>375</v>
      </c>
      <c r="C31" s="589" t="s">
        <v>167</v>
      </c>
      <c r="D31" s="594"/>
      <c r="E31" s="594"/>
      <c r="F31" s="594">
        <f>SUM(D31:E31)</f>
        <v>0</v>
      </c>
    </row>
    <row r="32" spans="1:6" s="216" customFormat="1" ht="21.75" customHeight="1">
      <c r="A32" s="590" t="s">
        <v>74</v>
      </c>
      <c r="B32" s="751" t="s">
        <v>404</v>
      </c>
      <c r="C32" s="592" t="s">
        <v>176</v>
      </c>
      <c r="D32" s="593"/>
      <c r="E32" s="593"/>
      <c r="F32" s="593">
        <f>SUM(D32:E32)</f>
        <v>0</v>
      </c>
    </row>
    <row r="33" spans="1:6" s="216" customFormat="1" ht="21.75" customHeight="1">
      <c r="A33" s="220" t="s">
        <v>77</v>
      </c>
      <c r="B33" s="750" t="s">
        <v>440</v>
      </c>
      <c r="C33" s="222"/>
      <c r="D33" s="223">
        <f>D10+D15+D29+D30+D31+D32</f>
        <v>0</v>
      </c>
      <c r="E33" s="223">
        <f>E10+E15+E29+E30+E31+E32</f>
        <v>7662</v>
      </c>
      <c r="F33" s="223">
        <f>F10+F15+F29+F30+F31+F32</f>
        <v>7662</v>
      </c>
    </row>
    <row r="34" spans="1:6" s="212" customFormat="1" ht="21.75" customHeight="1">
      <c r="A34" s="202" t="s">
        <v>80</v>
      </c>
      <c r="B34" s="752" t="s">
        <v>441</v>
      </c>
      <c r="C34" s="225" t="s">
        <v>185</v>
      </c>
      <c r="D34" s="226">
        <f>SUM(D35:D36)</f>
        <v>213189</v>
      </c>
      <c r="E34" s="226">
        <f>SUM(E35:E36)</f>
        <v>231189</v>
      </c>
      <c r="F34" s="226">
        <f>SUM(F35:F36)</f>
        <v>231189</v>
      </c>
    </row>
    <row r="35" spans="1:6" s="212" customFormat="1" ht="21.75" customHeight="1">
      <c r="A35" s="202" t="s">
        <v>82</v>
      </c>
      <c r="B35" s="753" t="s">
        <v>187</v>
      </c>
      <c r="C35" s="225" t="s">
        <v>188</v>
      </c>
      <c r="D35" s="226">
        <v>213189</v>
      </c>
      <c r="E35" s="226">
        <v>231189</v>
      </c>
      <c r="F35" s="226">
        <v>231189</v>
      </c>
    </row>
    <row r="36" spans="1:6" s="212" customFormat="1" ht="21.75" customHeight="1">
      <c r="A36" s="202" t="s">
        <v>84</v>
      </c>
      <c r="B36" s="753" t="s">
        <v>190</v>
      </c>
      <c r="C36" s="225" t="s">
        <v>191</v>
      </c>
      <c r="D36" s="226"/>
      <c r="E36" s="226"/>
      <c r="F36" s="226">
        <f>SUM(D36:E36)</f>
        <v>0</v>
      </c>
    </row>
    <row r="37" spans="1:6" s="212" customFormat="1" ht="21.75" customHeight="1">
      <c r="A37" s="202" t="s">
        <v>86</v>
      </c>
      <c r="B37" s="752" t="s">
        <v>442</v>
      </c>
      <c r="C37" s="227" t="s">
        <v>443</v>
      </c>
      <c r="D37" s="226">
        <f>SUM(D38:D39)</f>
        <v>60320522.333333336</v>
      </c>
      <c r="E37" s="226">
        <f>SUM(E38:E39)</f>
        <v>60112640.3333333</v>
      </c>
      <c r="F37" s="226">
        <f>SUM(F38:F39)</f>
        <v>49205268</v>
      </c>
    </row>
    <row r="38" spans="1:6" s="212" customFormat="1" ht="21.75" customHeight="1">
      <c r="A38" s="202"/>
      <c r="B38" s="754" t="s">
        <v>518</v>
      </c>
      <c r="C38" s="385" t="s">
        <v>443</v>
      </c>
      <c r="D38" s="386">
        <v>51582233.333333336</v>
      </c>
      <c r="E38" s="386">
        <f>51582233.3333333+542118</f>
        <v>52124351.3333333</v>
      </c>
      <c r="F38" s="386">
        <v>49205268</v>
      </c>
    </row>
    <row r="39" spans="1:6" s="212" customFormat="1" ht="21.75" customHeight="1">
      <c r="A39" s="574"/>
      <c r="B39" s="755" t="s">
        <v>519</v>
      </c>
      <c r="C39" s="596" t="s">
        <v>443</v>
      </c>
      <c r="D39" s="740">
        <v>8738289</v>
      </c>
      <c r="E39" s="740">
        <v>7988289</v>
      </c>
      <c r="F39" s="740"/>
    </row>
    <row r="40" spans="1:6" s="212" customFormat="1" ht="21.75" customHeight="1">
      <c r="A40" s="597" t="s">
        <v>89</v>
      </c>
      <c r="B40" s="750" t="s">
        <v>444</v>
      </c>
      <c r="C40" s="228" t="s">
        <v>445</v>
      </c>
      <c r="D40" s="229">
        <f>SUM(D34+D37)</f>
        <v>60533711.333333336</v>
      </c>
      <c r="E40" s="229">
        <f>SUM(E34+E37)</f>
        <v>60343829.3333333</v>
      </c>
      <c r="F40" s="229">
        <f>SUM(F34+F37)</f>
        <v>49436457</v>
      </c>
    </row>
    <row r="41" spans="1:6" s="212" customFormat="1" ht="21.75" customHeight="1">
      <c r="A41" s="220" t="s">
        <v>93</v>
      </c>
      <c r="B41" s="750" t="s">
        <v>521</v>
      </c>
      <c r="C41" s="228" t="s">
        <v>194</v>
      </c>
      <c r="D41" s="229">
        <f>D40</f>
        <v>60533711.333333336</v>
      </c>
      <c r="E41" s="229">
        <f>E40</f>
        <v>60343829.3333333</v>
      </c>
      <c r="F41" s="229">
        <f>F40</f>
        <v>49436457</v>
      </c>
    </row>
    <row r="42" spans="1:6" s="212" customFormat="1" ht="21.75" customHeight="1">
      <c r="A42" s="220" t="s">
        <v>96</v>
      </c>
      <c r="B42" s="750" t="s">
        <v>447</v>
      </c>
      <c r="C42" s="230"/>
      <c r="D42" s="229">
        <f>D33+D41</f>
        <v>60533711.333333336</v>
      </c>
      <c r="E42" s="229">
        <f>E33+E41</f>
        <v>60351491.3333333</v>
      </c>
      <c r="F42" s="229">
        <f>F33+F41</f>
        <v>49444119</v>
      </c>
    </row>
    <row r="43" spans="1:6" s="212" customFormat="1" ht="15" customHeight="1">
      <c r="A43" s="231"/>
      <c r="B43" s="232"/>
      <c r="C43" s="233"/>
      <c r="D43" s="234"/>
      <c r="E43" s="234"/>
      <c r="F43" s="234"/>
    </row>
    <row r="44" spans="1:6" s="212" customFormat="1" ht="15" customHeight="1">
      <c r="A44" s="1087" t="s">
        <v>448</v>
      </c>
      <c r="B44" s="1087"/>
      <c r="C44" s="1087"/>
      <c r="D44" s="1087"/>
      <c r="E44" s="1087"/>
      <c r="F44" s="235"/>
    </row>
    <row r="45" spans="1:6" s="212" customFormat="1" ht="38.25" customHeight="1">
      <c r="A45" s="195" t="s">
        <v>365</v>
      </c>
      <c r="B45" s="195" t="s">
        <v>262</v>
      </c>
      <c r="C45" s="236" t="s">
        <v>411</v>
      </c>
      <c r="D45" s="195" t="s">
        <v>490</v>
      </c>
      <c r="E45" s="195" t="s">
        <v>738</v>
      </c>
      <c r="F45" s="195" t="s">
        <v>739</v>
      </c>
    </row>
    <row r="46" spans="1:6" s="212" customFormat="1" ht="15" customHeight="1">
      <c r="A46" s="237" t="s">
        <v>5</v>
      </c>
      <c r="B46" s="237" t="s">
        <v>6</v>
      </c>
      <c r="C46" s="237"/>
      <c r="D46" s="237" t="s">
        <v>8</v>
      </c>
      <c r="E46" s="237" t="s">
        <v>263</v>
      </c>
      <c r="F46" s="237" t="s">
        <v>412</v>
      </c>
    </row>
    <row r="47" spans="1:6" s="212" customFormat="1" ht="24.75" customHeight="1">
      <c r="A47" s="756" t="s">
        <v>9</v>
      </c>
      <c r="B47" s="757" t="s">
        <v>199</v>
      </c>
      <c r="C47" s="758" t="s">
        <v>200</v>
      </c>
      <c r="D47" s="759">
        <v>48320743</v>
      </c>
      <c r="E47" s="759">
        <v>48401608</v>
      </c>
      <c r="F47" s="759">
        <v>39842003</v>
      </c>
    </row>
    <row r="48" spans="1:6" s="212" customFormat="1" ht="24.75" customHeight="1">
      <c r="A48" s="760" t="s">
        <v>12</v>
      </c>
      <c r="B48" s="761" t="s">
        <v>201</v>
      </c>
      <c r="C48" s="762" t="s">
        <v>202</v>
      </c>
      <c r="D48" s="763">
        <v>9539808.935</v>
      </c>
      <c r="E48" s="763">
        <f>9539808.935+84019</f>
        <v>9623827.935</v>
      </c>
      <c r="F48" s="759">
        <v>7286199</v>
      </c>
    </row>
    <row r="49" spans="1:6" s="212" customFormat="1" ht="24.75" customHeight="1">
      <c r="A49" s="760" t="s">
        <v>15</v>
      </c>
      <c r="B49" s="761" t="s">
        <v>203</v>
      </c>
      <c r="C49" s="762" t="s">
        <v>204</v>
      </c>
      <c r="D49" s="763">
        <v>1973159.0472440943</v>
      </c>
      <c r="E49" s="763">
        <f>2122252+1803</f>
        <v>2124055</v>
      </c>
      <c r="F49" s="759">
        <v>1180058</v>
      </c>
    </row>
    <row r="50" spans="1:6" s="212" customFormat="1" ht="24.75" customHeight="1">
      <c r="A50" s="760" t="s">
        <v>18</v>
      </c>
      <c r="B50" s="761" t="s">
        <v>205</v>
      </c>
      <c r="C50" s="762" t="s">
        <v>206</v>
      </c>
      <c r="D50" s="763"/>
      <c r="E50" s="763"/>
      <c r="F50" s="759">
        <f>SUM(D50:E50)</f>
        <v>0</v>
      </c>
    </row>
    <row r="51" spans="1:6" s="212" customFormat="1" ht="24.75" customHeight="1">
      <c r="A51" s="760" t="s">
        <v>21</v>
      </c>
      <c r="B51" s="761" t="s">
        <v>207</v>
      </c>
      <c r="C51" s="762" t="s">
        <v>208</v>
      </c>
      <c r="D51" s="763"/>
      <c r="E51" s="763"/>
      <c r="F51" s="759">
        <f>SUM(D51:E51)</f>
        <v>0</v>
      </c>
    </row>
    <row r="52" spans="1:7" s="198" customFormat="1" ht="24.75" customHeight="1">
      <c r="A52" s="764" t="s">
        <v>24</v>
      </c>
      <c r="B52" s="765" t="s">
        <v>449</v>
      </c>
      <c r="C52" s="766" t="s">
        <v>225</v>
      </c>
      <c r="D52" s="767">
        <f>SUM(D47:D51)</f>
        <v>59833710.9822441</v>
      </c>
      <c r="E52" s="767">
        <f>SUM(E47:E51)</f>
        <v>60149490.935</v>
      </c>
      <c r="F52" s="767">
        <f>SUM(F47:F51)</f>
        <v>48308260</v>
      </c>
      <c r="G52" s="250"/>
    </row>
    <row r="53" spans="1:7" s="252" customFormat="1" ht="24.75" customHeight="1">
      <c r="A53" s="760" t="s">
        <v>27</v>
      </c>
      <c r="B53" s="761" t="s">
        <v>450</v>
      </c>
      <c r="C53" s="762" t="s">
        <v>227</v>
      </c>
      <c r="D53" s="763">
        <v>550000</v>
      </c>
      <c r="E53" s="763">
        <v>202000</v>
      </c>
      <c r="F53" s="763">
        <v>65990</v>
      </c>
      <c r="G53" s="251"/>
    </row>
    <row r="54" spans="1:7" ht="24.75" customHeight="1">
      <c r="A54" s="760" t="s">
        <v>30</v>
      </c>
      <c r="B54" s="761" t="s">
        <v>228</v>
      </c>
      <c r="C54" s="762" t="s">
        <v>229</v>
      </c>
      <c r="D54" s="763">
        <v>150000</v>
      </c>
      <c r="E54" s="763">
        <v>0</v>
      </c>
      <c r="F54" s="763"/>
      <c r="G54" s="253"/>
    </row>
    <row r="55" spans="1:7" ht="24.75" customHeight="1">
      <c r="A55" s="760" t="s">
        <v>33</v>
      </c>
      <c r="B55" s="761" t="s">
        <v>451</v>
      </c>
      <c r="C55" s="762" t="s">
        <v>231</v>
      </c>
      <c r="D55" s="763"/>
      <c r="E55" s="763"/>
      <c r="F55" s="763">
        <f>SUM(D55:E55)</f>
        <v>0</v>
      </c>
      <c r="G55" s="253"/>
    </row>
    <row r="56" spans="1:7" ht="24.75" customHeight="1">
      <c r="A56" s="768" t="s">
        <v>36</v>
      </c>
      <c r="B56" s="769" t="s">
        <v>452</v>
      </c>
      <c r="C56" s="770" t="s">
        <v>243</v>
      </c>
      <c r="D56" s="771">
        <f>SUM(D53:D55)</f>
        <v>700000</v>
      </c>
      <c r="E56" s="771">
        <f>SUM(E53:E55)</f>
        <v>202000</v>
      </c>
      <c r="F56" s="767">
        <f>SUM(F53:F55)</f>
        <v>65990</v>
      </c>
      <c r="G56" s="253"/>
    </row>
    <row r="57" spans="1:7" ht="24.75" customHeight="1">
      <c r="A57" s="772" t="s">
        <v>38</v>
      </c>
      <c r="B57" s="773" t="s">
        <v>453</v>
      </c>
      <c r="C57" s="774" t="s">
        <v>454</v>
      </c>
      <c r="D57" s="775">
        <f>D52+D56</f>
        <v>60533710.9822441</v>
      </c>
      <c r="E57" s="775">
        <f>E52+E56</f>
        <v>60351490.935</v>
      </c>
      <c r="F57" s="775">
        <f>F52+F56</f>
        <v>48374250</v>
      </c>
      <c r="G57" s="253"/>
    </row>
    <row r="58" spans="1:7" ht="24.75" customHeight="1">
      <c r="A58" s="758" t="s">
        <v>40</v>
      </c>
      <c r="B58" s="776" t="s">
        <v>455</v>
      </c>
      <c r="C58" s="777" t="s">
        <v>456</v>
      </c>
      <c r="D58" s="778"/>
      <c r="E58" s="778"/>
      <c r="F58" s="778">
        <f>SUM(D58:E58)</f>
        <v>0</v>
      </c>
      <c r="G58" s="253"/>
    </row>
    <row r="59" spans="1:7" ht="24.75" customHeight="1">
      <c r="A59" s="774" t="s">
        <v>44</v>
      </c>
      <c r="B59" s="773" t="s">
        <v>520</v>
      </c>
      <c r="C59" s="774" t="s">
        <v>255</v>
      </c>
      <c r="D59" s="775">
        <f>SUM(D58:D58)</f>
        <v>0</v>
      </c>
      <c r="E59" s="775">
        <f>SUM(E58:E58)</f>
        <v>0</v>
      </c>
      <c r="F59" s="775">
        <f>SUM(F58:F58)</f>
        <v>0</v>
      </c>
      <c r="G59" s="253"/>
    </row>
    <row r="60" spans="1:7" ht="24.75" customHeight="1">
      <c r="A60" s="779" t="s">
        <v>46</v>
      </c>
      <c r="B60" s="780" t="s">
        <v>457</v>
      </c>
      <c r="C60" s="774" t="s">
        <v>257</v>
      </c>
      <c r="D60" s="781">
        <f>SUM(D57+D59)</f>
        <v>60533710.9822441</v>
      </c>
      <c r="E60" s="781">
        <f>SUM(E57+E59)</f>
        <v>60351490.935</v>
      </c>
      <c r="F60" s="781">
        <f>SUM(F57+F59)</f>
        <v>48374250</v>
      </c>
      <c r="G60" s="253"/>
    </row>
    <row r="61" spans="1:7" ht="12" customHeight="1">
      <c r="A61" s="263"/>
      <c r="B61" s="264"/>
      <c r="C61" s="265"/>
      <c r="D61" s="265"/>
      <c r="E61" s="265"/>
      <c r="F61" s="265"/>
      <c r="G61" s="253"/>
    </row>
    <row r="62" spans="1:7" ht="12" customHeight="1">
      <c r="A62" s="263"/>
      <c r="B62" s="264"/>
      <c r="C62" s="265"/>
      <c r="D62" s="265"/>
      <c r="E62" s="265"/>
      <c r="F62" s="265"/>
      <c r="G62" s="253"/>
    </row>
    <row r="63" spans="1:3" ht="12.75">
      <c r="A63" s="266"/>
      <c r="B63" s="267"/>
      <c r="C63" s="267"/>
    </row>
    <row r="64" spans="1:3" ht="12.75">
      <c r="A64" s="266"/>
      <c r="B64" s="267"/>
      <c r="C64" s="267"/>
    </row>
    <row r="65" spans="1:3" ht="12.75">
      <c r="A65" s="266"/>
      <c r="B65" s="267"/>
      <c r="C65" s="267"/>
    </row>
  </sheetData>
  <sheetProtection/>
  <mergeCells count="3">
    <mergeCell ref="A1:F1"/>
    <mergeCell ref="A5:F5"/>
    <mergeCell ref="A44:E44"/>
  </mergeCells>
  <printOptions/>
  <pageMargins left="0.7" right="0.7" top="0.75" bottom="0.75" header="0.3" footer="0.3"/>
  <pageSetup orientation="portrait" paperSize="9" scale="74" r:id="rId1"/>
  <headerFooter>
    <oddHeader>&amp;R 12. melléklet a ……/2018. (……)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5.50390625" style="272" customWidth="1"/>
    <col min="2" max="2" width="28.875" style="271" customWidth="1"/>
    <col min="3" max="14" width="11.375" style="271" customWidth="1"/>
    <col min="15" max="15" width="11.375" style="272" customWidth="1"/>
    <col min="16" max="17" width="9.375" style="271" customWidth="1"/>
    <col min="18" max="18" width="13.375" style="271" bestFit="1" customWidth="1"/>
    <col min="19" max="16384" width="9.375" style="271" customWidth="1"/>
  </cols>
  <sheetData>
    <row r="1" spans="1:15" ht="45.75" customHeight="1">
      <c r="A1" s="1088" t="s">
        <v>624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</row>
    <row r="2" spans="14:15" ht="12" customHeight="1">
      <c r="N2" s="273"/>
      <c r="O2" s="274" t="s">
        <v>371</v>
      </c>
    </row>
    <row r="3" spans="1:15" s="272" customFormat="1" ht="31.5" customHeight="1">
      <c r="A3" s="275" t="s">
        <v>365</v>
      </c>
      <c r="B3" s="276" t="s">
        <v>262</v>
      </c>
      <c r="C3" s="276" t="s">
        <v>458</v>
      </c>
      <c r="D3" s="276" t="s">
        <v>459</v>
      </c>
      <c r="E3" s="276" t="s">
        <v>460</v>
      </c>
      <c r="F3" s="276" t="s">
        <v>461</v>
      </c>
      <c r="G3" s="276" t="s">
        <v>462</v>
      </c>
      <c r="H3" s="276" t="s">
        <v>463</v>
      </c>
      <c r="I3" s="276" t="s">
        <v>464</v>
      </c>
      <c r="J3" s="276" t="s">
        <v>465</v>
      </c>
      <c r="K3" s="276" t="s">
        <v>466</v>
      </c>
      <c r="L3" s="276" t="s">
        <v>467</v>
      </c>
      <c r="M3" s="276" t="s">
        <v>468</v>
      </c>
      <c r="N3" s="276" t="s">
        <v>469</v>
      </c>
      <c r="O3" s="277" t="s">
        <v>470</v>
      </c>
    </row>
    <row r="4" spans="1:15" s="279" customFormat="1" ht="21" customHeight="1">
      <c r="A4" s="278" t="s">
        <v>9</v>
      </c>
      <c r="B4" s="1090" t="s">
        <v>260</v>
      </c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1"/>
    </row>
    <row r="5" spans="1:15" s="284" customFormat="1" ht="21" customHeight="1">
      <c r="A5" s="280" t="s">
        <v>12</v>
      </c>
      <c r="B5" s="281" t="s">
        <v>471</v>
      </c>
      <c r="C5" s="282">
        <v>28599890.694444448</v>
      </c>
      <c r="D5" s="282">
        <v>28599890.694444448</v>
      </c>
      <c r="E5" s="282">
        <v>28599890.694444448</v>
      </c>
      <c r="F5" s="282">
        <v>28599890.694444448</v>
      </c>
      <c r="G5" s="282">
        <v>28599890.694444448</v>
      </c>
      <c r="H5" s="282">
        <v>28599890.694444448</v>
      </c>
      <c r="I5" s="282">
        <v>28599890.694444448</v>
      </c>
      <c r="J5" s="282">
        <v>28599890.694444448</v>
      </c>
      <c r="K5" s="282">
        <v>28599890.694444448</v>
      </c>
      <c r="L5" s="282">
        <v>28599890.694444448</v>
      </c>
      <c r="M5" s="282">
        <v>28599890.694444448</v>
      </c>
      <c r="N5" s="282">
        <v>28599890.694444448</v>
      </c>
      <c r="O5" s="283">
        <f aca="true" t="shared" si="0" ref="O5:O12">SUM(C5:N5)</f>
        <v>343198688.3333334</v>
      </c>
    </row>
    <row r="6" spans="1:15" s="284" customFormat="1" ht="21" customHeight="1">
      <c r="A6" s="285" t="s">
        <v>15</v>
      </c>
      <c r="B6" s="286" t="s">
        <v>472</v>
      </c>
      <c r="C6" s="287">
        <v>10249887.416666666</v>
      </c>
      <c r="D6" s="287">
        <v>10249887.416666666</v>
      </c>
      <c r="E6" s="287">
        <v>10249887.416666666</v>
      </c>
      <c r="F6" s="287">
        <v>10249887.416666666</v>
      </c>
      <c r="G6" s="287">
        <v>10249887.416666666</v>
      </c>
      <c r="H6" s="287">
        <v>10249887.416666666</v>
      </c>
      <c r="I6" s="287">
        <v>10249887.416666666</v>
      </c>
      <c r="J6" s="287">
        <v>10249887.416666666</v>
      </c>
      <c r="K6" s="287">
        <v>10249887.416666666</v>
      </c>
      <c r="L6" s="287">
        <v>10249887.416666666</v>
      </c>
      <c r="M6" s="287">
        <v>10249887.416666666</v>
      </c>
      <c r="N6" s="287">
        <v>10249887.416666666</v>
      </c>
      <c r="O6" s="288">
        <f t="shared" si="0"/>
        <v>122998649.00000001</v>
      </c>
    </row>
    <row r="7" spans="1:15" s="284" customFormat="1" ht="21" customHeight="1">
      <c r="A7" s="285" t="s">
        <v>18</v>
      </c>
      <c r="B7" s="289" t="s">
        <v>402</v>
      </c>
      <c r="C7" s="287">
        <v>5695331.166666667</v>
      </c>
      <c r="D7" s="287">
        <v>5695331.166666667</v>
      </c>
      <c r="E7" s="287">
        <v>5695331.166666667</v>
      </c>
      <c r="F7" s="287">
        <v>5695331.166666667</v>
      </c>
      <c r="G7" s="287">
        <v>5695331.166666667</v>
      </c>
      <c r="H7" s="287">
        <v>5695331.166666667</v>
      </c>
      <c r="I7" s="287">
        <v>5695331.166666667</v>
      </c>
      <c r="J7" s="287">
        <v>5695331.166666667</v>
      </c>
      <c r="K7" s="287">
        <v>5695331.166666667</v>
      </c>
      <c r="L7" s="287">
        <v>5695331.166666667</v>
      </c>
      <c r="M7" s="287">
        <v>5695331.166666667</v>
      </c>
      <c r="N7" s="287">
        <v>5695331.166666667</v>
      </c>
      <c r="O7" s="288">
        <f t="shared" si="0"/>
        <v>68343973.99999999</v>
      </c>
    </row>
    <row r="8" spans="1:15" s="284" customFormat="1" ht="21" customHeight="1">
      <c r="A8" s="285" t="s">
        <v>21</v>
      </c>
      <c r="B8" s="289" t="s">
        <v>403</v>
      </c>
      <c r="C8" s="287">
        <v>50000</v>
      </c>
      <c r="D8" s="287">
        <v>50000</v>
      </c>
      <c r="E8" s="287">
        <v>50000</v>
      </c>
      <c r="F8" s="287">
        <v>50000</v>
      </c>
      <c r="G8" s="287">
        <v>50000</v>
      </c>
      <c r="H8" s="287">
        <v>50000</v>
      </c>
      <c r="I8" s="287">
        <v>50000</v>
      </c>
      <c r="J8" s="287">
        <v>50000</v>
      </c>
      <c r="K8" s="287">
        <v>50000</v>
      </c>
      <c r="L8" s="287">
        <v>50000</v>
      </c>
      <c r="M8" s="287">
        <v>50000</v>
      </c>
      <c r="N8" s="287">
        <v>50000</v>
      </c>
      <c r="O8" s="288">
        <f t="shared" si="0"/>
        <v>600000</v>
      </c>
    </row>
    <row r="9" spans="1:15" s="284" customFormat="1" ht="21" customHeight="1">
      <c r="A9" s="285" t="s">
        <v>24</v>
      </c>
      <c r="B9" s="289" t="s">
        <v>473</v>
      </c>
      <c r="C9" s="287">
        <v>500000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8">
        <f t="shared" si="0"/>
        <v>500000</v>
      </c>
    </row>
    <row r="10" spans="1:15" s="284" customFormat="1" ht="21" customHeight="1">
      <c r="A10" s="285" t="s">
        <v>27</v>
      </c>
      <c r="B10" s="289" t="s">
        <v>474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>
        <f t="shared" si="0"/>
        <v>0</v>
      </c>
    </row>
    <row r="11" spans="1:15" s="284" customFormat="1" ht="21" customHeight="1">
      <c r="A11" s="290" t="s">
        <v>30</v>
      </c>
      <c r="B11" s="291" t="s">
        <v>475</v>
      </c>
      <c r="C11" s="292">
        <v>22808285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88">
        <f t="shared" si="0"/>
        <v>22808285</v>
      </c>
    </row>
    <row r="12" spans="1:15" s="279" customFormat="1" ht="21" customHeight="1">
      <c r="A12" s="293" t="s">
        <v>33</v>
      </c>
      <c r="B12" s="294" t="s">
        <v>476</v>
      </c>
      <c r="C12" s="295">
        <f aca="true" t="shared" si="1" ref="C12:N12">SUM(C5:C11)</f>
        <v>67903394.27777778</v>
      </c>
      <c r="D12" s="295">
        <f t="shared" si="1"/>
        <v>44595109.277777776</v>
      </c>
      <c r="E12" s="295">
        <f t="shared" si="1"/>
        <v>44595109.277777776</v>
      </c>
      <c r="F12" s="295">
        <f t="shared" si="1"/>
        <v>44595109.277777776</v>
      </c>
      <c r="G12" s="295">
        <f t="shared" si="1"/>
        <v>44595109.277777776</v>
      </c>
      <c r="H12" s="295">
        <f t="shared" si="1"/>
        <v>44595109.277777776</v>
      </c>
      <c r="I12" s="295">
        <f t="shared" si="1"/>
        <v>44595109.277777776</v>
      </c>
      <c r="J12" s="295">
        <f t="shared" si="1"/>
        <v>44595109.277777776</v>
      </c>
      <c r="K12" s="295">
        <f t="shared" si="1"/>
        <v>44595109.277777776</v>
      </c>
      <c r="L12" s="295">
        <f t="shared" si="1"/>
        <v>44595109.277777776</v>
      </c>
      <c r="M12" s="295">
        <f t="shared" si="1"/>
        <v>44595109.277777776</v>
      </c>
      <c r="N12" s="295">
        <f t="shared" si="1"/>
        <v>44595109.277777776</v>
      </c>
      <c r="O12" s="296">
        <f t="shared" si="0"/>
        <v>558449596.3333334</v>
      </c>
    </row>
    <row r="13" spans="1:15" s="279" customFormat="1" ht="21" customHeight="1">
      <c r="A13" s="278" t="s">
        <v>36</v>
      </c>
      <c r="B13" s="1090" t="s">
        <v>261</v>
      </c>
      <c r="C13" s="1090"/>
      <c r="D13" s="1090"/>
      <c r="E13" s="1090"/>
      <c r="F13" s="1090"/>
      <c r="G13" s="1090"/>
      <c r="H13" s="1090"/>
      <c r="I13" s="1090"/>
      <c r="J13" s="1090"/>
      <c r="K13" s="1090"/>
      <c r="L13" s="1090"/>
      <c r="M13" s="1090"/>
      <c r="N13" s="1090"/>
      <c r="O13" s="1091"/>
    </row>
    <row r="14" spans="1:15" s="284" customFormat="1" ht="21" customHeight="1">
      <c r="A14" s="280" t="s">
        <v>38</v>
      </c>
      <c r="B14" s="281" t="s">
        <v>405</v>
      </c>
      <c r="C14" s="282">
        <v>20307145.203113135</v>
      </c>
      <c r="D14" s="282">
        <v>20307145.203113135</v>
      </c>
      <c r="E14" s="282">
        <v>20307145.203113135</v>
      </c>
      <c r="F14" s="282">
        <v>20307145.203113135</v>
      </c>
      <c r="G14" s="282">
        <v>20307145.203113135</v>
      </c>
      <c r="H14" s="282">
        <v>20307145.203113135</v>
      </c>
      <c r="I14" s="282">
        <v>20307145.203113135</v>
      </c>
      <c r="J14" s="282">
        <v>20307145.203113135</v>
      </c>
      <c r="K14" s="282">
        <v>20307145.203113135</v>
      </c>
      <c r="L14" s="282">
        <v>20307145.203113135</v>
      </c>
      <c r="M14" s="282">
        <v>20307145.203113135</v>
      </c>
      <c r="N14" s="282">
        <v>20307145.203113135</v>
      </c>
      <c r="O14" s="283">
        <f>SUM(C14:N14)</f>
        <v>243685742.43735763</v>
      </c>
    </row>
    <row r="15" spans="1:15" s="284" customFormat="1" ht="24" customHeight="1">
      <c r="A15" s="285" t="s">
        <v>40</v>
      </c>
      <c r="B15" s="286" t="s">
        <v>201</v>
      </c>
      <c r="C15" s="287">
        <v>3005244.548903531</v>
      </c>
      <c r="D15" s="287">
        <v>3005244.548903531</v>
      </c>
      <c r="E15" s="287">
        <v>3005244.548903531</v>
      </c>
      <c r="F15" s="287">
        <v>3005244.548903531</v>
      </c>
      <c r="G15" s="287">
        <v>3005244.548903531</v>
      </c>
      <c r="H15" s="287">
        <v>3005244.548903531</v>
      </c>
      <c r="I15" s="287">
        <v>3005244.548903531</v>
      </c>
      <c r="J15" s="287">
        <v>3005244.548903531</v>
      </c>
      <c r="K15" s="287">
        <v>3005244.548903531</v>
      </c>
      <c r="L15" s="287">
        <v>3005244.548903531</v>
      </c>
      <c r="M15" s="287">
        <v>3005244.548903531</v>
      </c>
      <c r="N15" s="287">
        <v>3005244.548903531</v>
      </c>
      <c r="O15" s="288">
        <f aca="true" t="shared" si="2" ref="O15:O22">SUM(C15:N15)</f>
        <v>36062934.58684238</v>
      </c>
    </row>
    <row r="16" spans="1:15" s="284" customFormat="1" ht="21" customHeight="1">
      <c r="A16" s="285" t="s">
        <v>42</v>
      </c>
      <c r="B16" s="289" t="s">
        <v>203</v>
      </c>
      <c r="C16" s="287">
        <v>8517009.64566929</v>
      </c>
      <c r="D16" s="287">
        <v>8517009.64566929</v>
      </c>
      <c r="E16" s="287">
        <v>8517009.64566929</v>
      </c>
      <c r="F16" s="287">
        <v>8517009.64566929</v>
      </c>
      <c r="G16" s="287">
        <v>8517009.64566929</v>
      </c>
      <c r="H16" s="287">
        <v>8517009.64566929</v>
      </c>
      <c r="I16" s="287">
        <v>8517009.64566929</v>
      </c>
      <c r="J16" s="287">
        <v>8517009.64566929</v>
      </c>
      <c r="K16" s="287">
        <v>8517009.64566929</v>
      </c>
      <c r="L16" s="287">
        <v>8517009.64566929</v>
      </c>
      <c r="M16" s="287">
        <v>8517009.64566929</v>
      </c>
      <c r="N16" s="287">
        <v>8517009.64566929</v>
      </c>
      <c r="O16" s="288">
        <f t="shared" si="2"/>
        <v>102204115.74803151</v>
      </c>
    </row>
    <row r="17" spans="1:15" s="284" customFormat="1" ht="21" customHeight="1">
      <c r="A17" s="285" t="s">
        <v>44</v>
      </c>
      <c r="B17" s="289" t="s">
        <v>205</v>
      </c>
      <c r="C17" s="287">
        <v>258333.33333333334</v>
      </c>
      <c r="D17" s="287">
        <v>258333.33333333334</v>
      </c>
      <c r="E17" s="287">
        <v>258333.33333333334</v>
      </c>
      <c r="F17" s="287">
        <v>258333.33333333334</v>
      </c>
      <c r="G17" s="287">
        <v>258333.33333333334</v>
      </c>
      <c r="H17" s="287">
        <v>258333.33333333334</v>
      </c>
      <c r="I17" s="287">
        <v>258333.33333333334</v>
      </c>
      <c r="J17" s="287">
        <v>258333.33333333334</v>
      </c>
      <c r="K17" s="287">
        <v>258333.33333333334</v>
      </c>
      <c r="L17" s="287">
        <v>258333.33333333334</v>
      </c>
      <c r="M17" s="287">
        <v>258333.33333333334</v>
      </c>
      <c r="N17" s="287">
        <v>258333.33333333334</v>
      </c>
      <c r="O17" s="288">
        <f t="shared" si="2"/>
        <v>3100000.0000000005</v>
      </c>
    </row>
    <row r="18" spans="1:15" s="284" customFormat="1" ht="21" customHeight="1">
      <c r="A18" s="285" t="s">
        <v>46</v>
      </c>
      <c r="B18" s="289" t="s">
        <v>207</v>
      </c>
      <c r="C18" s="287">
        <v>225000</v>
      </c>
      <c r="D18" s="287">
        <v>225000</v>
      </c>
      <c r="E18" s="287">
        <v>225000</v>
      </c>
      <c r="F18" s="287">
        <v>225000</v>
      </c>
      <c r="G18" s="287">
        <v>5717702</v>
      </c>
      <c r="H18" s="287">
        <v>225000</v>
      </c>
      <c r="I18" s="287">
        <v>225000</v>
      </c>
      <c r="J18" s="287">
        <v>225000</v>
      </c>
      <c r="K18" s="287">
        <v>225000</v>
      </c>
      <c r="L18" s="287">
        <v>225000</v>
      </c>
      <c r="M18" s="287">
        <v>225000</v>
      </c>
      <c r="N18" s="287">
        <v>225000</v>
      </c>
      <c r="O18" s="288">
        <f t="shared" si="2"/>
        <v>8192702</v>
      </c>
    </row>
    <row r="19" spans="1:15" s="284" customFormat="1" ht="21" customHeight="1">
      <c r="A19" s="285" t="s">
        <v>48</v>
      </c>
      <c r="B19" s="289" t="s">
        <v>226</v>
      </c>
      <c r="C19" s="287">
        <v>9550879.166666666</v>
      </c>
      <c r="D19" s="287">
        <v>9550879.166666666</v>
      </c>
      <c r="E19" s="287">
        <v>9550879.166666666</v>
      </c>
      <c r="F19" s="287">
        <v>9550879.166666666</v>
      </c>
      <c r="G19" s="287">
        <v>9550879.166666666</v>
      </c>
      <c r="H19" s="287">
        <v>9550879.166666666</v>
      </c>
      <c r="I19" s="287">
        <v>9550879.166666666</v>
      </c>
      <c r="J19" s="287">
        <v>9550879.166666666</v>
      </c>
      <c r="K19" s="287">
        <v>9550879.166666666</v>
      </c>
      <c r="L19" s="287">
        <v>9550879.166666666</v>
      </c>
      <c r="M19" s="287">
        <v>9550879.166666666</v>
      </c>
      <c r="N19" s="287">
        <v>9550879.166666666</v>
      </c>
      <c r="O19" s="288">
        <f>SUM(C19:N19)</f>
        <v>114610550.00000001</v>
      </c>
    </row>
    <row r="20" spans="1:15" s="284" customFormat="1" ht="21" customHeight="1">
      <c r="A20" s="285" t="s">
        <v>50</v>
      </c>
      <c r="B20" s="286" t="s">
        <v>228</v>
      </c>
      <c r="C20" s="287">
        <v>3606476.1666666665</v>
      </c>
      <c r="D20" s="287">
        <v>3606476.1666666665</v>
      </c>
      <c r="E20" s="287">
        <v>3606476.1666666665</v>
      </c>
      <c r="F20" s="287">
        <v>3606476.1666666665</v>
      </c>
      <c r="G20" s="287">
        <v>3606476.1666666665</v>
      </c>
      <c r="H20" s="287">
        <v>3606476.1666666665</v>
      </c>
      <c r="I20" s="287">
        <v>3606476.1666666665</v>
      </c>
      <c r="J20" s="287">
        <v>3606476.1666666665</v>
      </c>
      <c r="K20" s="287">
        <v>3606476.1666666665</v>
      </c>
      <c r="L20" s="287">
        <v>3606476.1666666665</v>
      </c>
      <c r="M20" s="287">
        <v>3606476.1666666665</v>
      </c>
      <c r="N20" s="287">
        <v>3606476.1666666665</v>
      </c>
      <c r="O20" s="288">
        <f t="shared" si="2"/>
        <v>43277714</v>
      </c>
    </row>
    <row r="21" spans="1:15" s="284" customFormat="1" ht="21" customHeight="1">
      <c r="A21" s="285" t="s">
        <v>53</v>
      </c>
      <c r="B21" s="289" t="s">
        <v>230</v>
      </c>
      <c r="C21" s="287"/>
      <c r="D21" s="287"/>
      <c r="E21" s="287"/>
      <c r="F21" s="287"/>
      <c r="G21" s="287">
        <v>565000</v>
      </c>
      <c r="H21" s="287"/>
      <c r="I21" s="287"/>
      <c r="J21" s="287"/>
      <c r="K21" s="287"/>
      <c r="L21" s="287"/>
      <c r="M21" s="287"/>
      <c r="N21" s="287"/>
      <c r="O21" s="288">
        <f t="shared" si="2"/>
        <v>565000</v>
      </c>
    </row>
    <row r="22" spans="1:15" s="284" customFormat="1" ht="21" customHeight="1">
      <c r="A22" s="297" t="s">
        <v>63</v>
      </c>
      <c r="B22" s="298" t="s">
        <v>406</v>
      </c>
      <c r="C22" s="287">
        <v>6750837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300">
        <f t="shared" si="2"/>
        <v>6750837</v>
      </c>
    </row>
    <row r="23" spans="1:15" s="279" customFormat="1" ht="21" customHeight="1">
      <c r="A23" s="301" t="s">
        <v>65</v>
      </c>
      <c r="B23" s="294" t="s">
        <v>392</v>
      </c>
      <c r="C23" s="295">
        <f aca="true" t="shared" si="3" ref="C23:N23">SUM(C14:C22)</f>
        <v>52220925.064352624</v>
      </c>
      <c r="D23" s="295">
        <f t="shared" si="3"/>
        <v>45470088.064352624</v>
      </c>
      <c r="E23" s="295">
        <f t="shared" si="3"/>
        <v>45470088.064352624</v>
      </c>
      <c r="F23" s="295">
        <f t="shared" si="3"/>
        <v>45470088.064352624</v>
      </c>
      <c r="G23" s="295">
        <f t="shared" si="3"/>
        <v>51527790.06435262</v>
      </c>
      <c r="H23" s="295">
        <f t="shared" si="3"/>
        <v>45470088.064352624</v>
      </c>
      <c r="I23" s="295">
        <f t="shared" si="3"/>
        <v>45470088.064352624</v>
      </c>
      <c r="J23" s="295">
        <f t="shared" si="3"/>
        <v>45470088.064352624</v>
      </c>
      <c r="K23" s="295">
        <f t="shared" si="3"/>
        <v>45470088.064352624</v>
      </c>
      <c r="L23" s="295">
        <f t="shared" si="3"/>
        <v>45470088.064352624</v>
      </c>
      <c r="M23" s="295">
        <f t="shared" si="3"/>
        <v>45470088.064352624</v>
      </c>
      <c r="N23" s="295">
        <f t="shared" si="3"/>
        <v>45470088.064352624</v>
      </c>
      <c r="O23" s="296">
        <f>SUM(C23:N23)</f>
        <v>558449595.7722315</v>
      </c>
    </row>
    <row r="24" spans="1:15" ht="21" customHeight="1">
      <c r="A24" s="302" t="s">
        <v>67</v>
      </c>
      <c r="B24" s="303" t="s">
        <v>477</v>
      </c>
      <c r="C24" s="304">
        <f aca="true" t="shared" si="4" ref="C24:M24">C12-C23</f>
        <v>15682469.213425152</v>
      </c>
      <c r="D24" s="304">
        <f t="shared" si="4"/>
        <v>-874978.786574848</v>
      </c>
      <c r="E24" s="304">
        <f t="shared" si="4"/>
        <v>-874978.786574848</v>
      </c>
      <c r="F24" s="304">
        <f t="shared" si="4"/>
        <v>-874978.786574848</v>
      </c>
      <c r="G24" s="304">
        <f t="shared" si="4"/>
        <v>-6932680.786574841</v>
      </c>
      <c r="H24" s="304">
        <f t="shared" si="4"/>
        <v>-874978.786574848</v>
      </c>
      <c r="I24" s="304">
        <f t="shared" si="4"/>
        <v>-874978.786574848</v>
      </c>
      <c r="J24" s="304">
        <f t="shared" si="4"/>
        <v>-874978.786574848</v>
      </c>
      <c r="K24" s="304">
        <f>K12-K23-1</f>
        <v>-874979.786574848</v>
      </c>
      <c r="L24" s="304">
        <f t="shared" si="4"/>
        <v>-874978.786574848</v>
      </c>
      <c r="M24" s="304">
        <f t="shared" si="4"/>
        <v>-874978.786574848</v>
      </c>
      <c r="N24" s="304">
        <f>N12-N23</f>
        <v>-874978.786574848</v>
      </c>
      <c r="O24" s="305">
        <f>SUM(C24:N24)</f>
        <v>-0.43889816850423813</v>
      </c>
    </row>
    <row r="25" ht="15.75">
      <c r="A25" s="306"/>
    </row>
    <row r="26" spans="2:4" ht="15.75">
      <c r="B26" s="307"/>
      <c r="C26" s="308"/>
      <c r="D26" s="308"/>
    </row>
  </sheetData>
  <sheetProtection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84" r:id="rId1"/>
  <headerFooter alignWithMargins="0">
    <oddHeader>&amp;R&amp;"Times New Roman CE,Félkövér dőlt"&amp;11 12. melléklet a ....../2017. (......)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875" style="348" customWidth="1"/>
    <col min="2" max="2" width="15.375" style="196" customWidth="1"/>
    <col min="3" max="4" width="9.50390625" style="196" customWidth="1"/>
    <col min="5" max="5" width="22.125" style="196" customWidth="1"/>
    <col min="6" max="7" width="9.375" style="196" customWidth="1"/>
    <col min="8" max="8" width="23.50390625" style="196" customWidth="1"/>
    <col min="9" max="9" width="23.625" style="196" customWidth="1"/>
    <col min="10" max="10" width="9.375" style="196" customWidth="1"/>
    <col min="11" max="11" width="13.50390625" style="196" customWidth="1"/>
    <col min="12" max="16384" width="9.375" style="196" customWidth="1"/>
  </cols>
  <sheetData>
    <row r="1" spans="1:11" ht="44.25" customHeight="1">
      <c r="A1" s="1092" t="s">
        <v>625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</row>
    <row r="2" spans="1:11" ht="12.75">
      <c r="A2" s="475"/>
      <c r="B2" s="475"/>
      <c r="C2" s="475"/>
      <c r="D2" s="475"/>
      <c r="E2" s="475"/>
      <c r="F2" s="475"/>
      <c r="G2" s="475"/>
      <c r="H2" s="475"/>
      <c r="I2" s="475"/>
      <c r="J2" s="1093" t="s">
        <v>1</v>
      </c>
      <c r="K2" s="1093"/>
    </row>
    <row r="3" spans="1:11" ht="27" customHeight="1">
      <c r="A3" s="1094" t="s">
        <v>365</v>
      </c>
      <c r="B3" s="1096" t="s">
        <v>557</v>
      </c>
      <c r="C3" s="1096"/>
      <c r="D3" s="1096"/>
      <c r="E3" s="1096" t="s">
        <v>558</v>
      </c>
      <c r="F3" s="1096"/>
      <c r="G3" s="1096"/>
      <c r="H3" s="1096" t="s">
        <v>559</v>
      </c>
      <c r="I3" s="1096"/>
      <c r="J3" s="1096"/>
      <c r="K3" s="1097" t="s">
        <v>366</v>
      </c>
    </row>
    <row r="4" spans="1:11" ht="25.5">
      <c r="A4" s="1095"/>
      <c r="B4" s="476" t="s">
        <v>560</v>
      </c>
      <c r="C4" s="476" t="s">
        <v>561</v>
      </c>
      <c r="D4" s="476" t="s">
        <v>562</v>
      </c>
      <c r="E4" s="476" t="s">
        <v>560</v>
      </c>
      <c r="F4" s="476" t="s">
        <v>561</v>
      </c>
      <c r="G4" s="476" t="s">
        <v>562</v>
      </c>
      <c r="H4" s="476" t="s">
        <v>560</v>
      </c>
      <c r="I4" s="476" t="s">
        <v>561</v>
      </c>
      <c r="J4" s="476" t="s">
        <v>562</v>
      </c>
      <c r="K4" s="1098"/>
    </row>
    <row r="5" spans="1:11" ht="33.75" customHeight="1">
      <c r="A5" s="477" t="s">
        <v>9</v>
      </c>
      <c r="B5" s="478" t="s">
        <v>563</v>
      </c>
      <c r="C5" s="478"/>
      <c r="D5" s="478"/>
      <c r="E5" s="479" t="s">
        <v>564</v>
      </c>
      <c r="F5" s="480" t="s">
        <v>565</v>
      </c>
      <c r="G5" s="481"/>
      <c r="H5" s="479" t="s">
        <v>566</v>
      </c>
      <c r="I5" s="482" t="s">
        <v>567</v>
      </c>
      <c r="J5" s="481"/>
      <c r="K5" s="483">
        <f>SUM(J5,G5)</f>
        <v>0</v>
      </c>
    </row>
    <row r="6" spans="1:11" ht="33.75" customHeight="1">
      <c r="A6" s="799" t="s">
        <v>12</v>
      </c>
      <c r="B6" s="800" t="s">
        <v>568</v>
      </c>
      <c r="C6" s="801"/>
      <c r="D6" s="801"/>
      <c r="E6" s="484"/>
      <c r="F6" s="485">
        <v>50</v>
      </c>
      <c r="G6" s="486"/>
      <c r="H6" s="487" t="s">
        <v>684</v>
      </c>
      <c r="I6" s="487"/>
      <c r="J6" s="488">
        <v>2500</v>
      </c>
      <c r="K6" s="843">
        <f>SUM(G6:J6)</f>
        <v>2500</v>
      </c>
    </row>
    <row r="7" spans="1:11" ht="36.75" customHeight="1">
      <c r="A7" s="489" t="s">
        <v>15</v>
      </c>
      <c r="B7" s="490" t="s">
        <v>569</v>
      </c>
      <c r="C7" s="491"/>
      <c r="D7" s="491"/>
      <c r="E7" s="492"/>
      <c r="F7" s="493">
        <v>25</v>
      </c>
      <c r="G7" s="494"/>
      <c r="H7" s="492" t="s">
        <v>570</v>
      </c>
      <c r="I7" s="495" t="s">
        <v>571</v>
      </c>
      <c r="J7" s="494"/>
      <c r="K7" s="496">
        <f>SUM(G7+J7)</f>
        <v>0</v>
      </c>
    </row>
    <row r="8" spans="1:11" ht="27" customHeight="1">
      <c r="A8" s="497"/>
      <c r="B8" s="498" t="s">
        <v>470</v>
      </c>
      <c r="C8" s="498"/>
      <c r="D8" s="498"/>
      <c r="E8" s="498"/>
      <c r="F8" s="498"/>
      <c r="G8" s="499">
        <f>SUM(G5:G7)</f>
        <v>0</v>
      </c>
      <c r="H8" s="500"/>
      <c r="I8" s="500"/>
      <c r="J8" s="499">
        <f>SUM(J5:J7)</f>
        <v>2500</v>
      </c>
      <c r="K8" s="501">
        <f>SUM(K5:K7)</f>
        <v>2500</v>
      </c>
    </row>
  </sheetData>
  <sheetProtection/>
  <mergeCells count="7"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3" right="0.5905511811023623" top="1.1023622047244095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13. melléklet a ……/2017.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4" sqref="L4:L6"/>
    </sheetView>
  </sheetViews>
  <sheetFormatPr defaultColWidth="9.00390625" defaultRowHeight="12.75"/>
  <cols>
    <col min="1" max="1" width="6.125" style="0" customWidth="1"/>
    <col min="2" max="2" width="21.625" style="0" customWidth="1"/>
    <col min="3" max="3" width="21.625" style="803" customWidth="1"/>
    <col min="4" max="4" width="16.375" style="0" customWidth="1"/>
    <col min="5" max="5" width="17.50390625" style="0" customWidth="1"/>
    <col min="6" max="6" width="18.625" style="0" customWidth="1"/>
    <col min="7" max="10" width="16.375" style="0" customWidth="1"/>
  </cols>
  <sheetData>
    <row r="1" spans="1:10" ht="41.25" customHeight="1">
      <c r="A1" s="1099" t="s">
        <v>626</v>
      </c>
      <c r="B1" s="1100"/>
      <c r="C1" s="1100"/>
      <c r="D1" s="1100"/>
      <c r="E1" s="1100"/>
      <c r="F1" s="1100"/>
      <c r="G1" s="1100"/>
      <c r="H1" s="1100"/>
      <c r="I1" s="1100"/>
      <c r="J1" s="1100"/>
    </row>
    <row r="2" spans="1:10" ht="12.75" customHeight="1">
      <c r="A2" s="381"/>
      <c r="B2" s="382"/>
      <c r="C2" s="382"/>
      <c r="D2" s="382"/>
      <c r="E2" s="382"/>
      <c r="F2" s="382"/>
      <c r="G2" s="382"/>
      <c r="H2" s="382"/>
      <c r="I2" s="382"/>
      <c r="J2" s="383" t="s">
        <v>511</v>
      </c>
    </row>
    <row r="3" spans="1:10" ht="57" customHeight="1">
      <c r="A3" s="547" t="s">
        <v>365</v>
      </c>
      <c r="B3" s="548" t="s">
        <v>512</v>
      </c>
      <c r="C3" s="548" t="s">
        <v>695</v>
      </c>
      <c r="D3" s="548" t="s">
        <v>516</v>
      </c>
      <c r="E3" s="548" t="s">
        <v>513</v>
      </c>
      <c r="F3" s="548" t="s">
        <v>514</v>
      </c>
      <c r="G3" s="548" t="s">
        <v>515</v>
      </c>
      <c r="H3" s="548" t="s">
        <v>666</v>
      </c>
      <c r="I3" s="548" t="s">
        <v>517</v>
      </c>
      <c r="J3" s="549" t="s">
        <v>366</v>
      </c>
    </row>
    <row r="4" spans="1:10" ht="48" customHeight="1">
      <c r="A4" s="540" t="s">
        <v>9</v>
      </c>
      <c r="B4" s="541" t="s">
        <v>604</v>
      </c>
      <c r="C4" s="541"/>
      <c r="D4" s="550">
        <v>8</v>
      </c>
      <c r="E4" s="550"/>
      <c r="F4" s="550"/>
      <c r="G4" s="550"/>
      <c r="H4" s="550"/>
      <c r="I4" s="550"/>
      <c r="J4" s="552">
        <f>SUM(D4:I4)</f>
        <v>8</v>
      </c>
    </row>
    <row r="5" spans="1:10" ht="60">
      <c r="A5" s="542" t="s">
        <v>12</v>
      </c>
      <c r="B5" s="543" t="s">
        <v>605</v>
      </c>
      <c r="C5" s="543"/>
      <c r="D5" s="551"/>
      <c r="E5" s="551">
        <v>3</v>
      </c>
      <c r="F5" s="551"/>
      <c r="G5" s="551">
        <v>1</v>
      </c>
      <c r="H5" s="551"/>
      <c r="I5" s="551"/>
      <c r="J5" s="553">
        <f>SUM(D5:I5)</f>
        <v>4</v>
      </c>
    </row>
    <row r="6" spans="1:10" ht="51.75" customHeight="1">
      <c r="A6" s="540" t="s">
        <v>15</v>
      </c>
      <c r="B6" s="544" t="s">
        <v>606</v>
      </c>
      <c r="C6" s="544"/>
      <c r="D6" s="554"/>
      <c r="E6" s="554">
        <v>13</v>
      </c>
      <c r="F6" s="554"/>
      <c r="G6" s="554"/>
      <c r="H6" s="554"/>
      <c r="I6" s="554"/>
      <c r="J6" s="553">
        <f>SUM(D6:I6)</f>
        <v>13</v>
      </c>
    </row>
    <row r="7" spans="1:10" ht="48" customHeight="1">
      <c r="A7" s="542" t="s">
        <v>18</v>
      </c>
      <c r="B7" s="544" t="s">
        <v>665</v>
      </c>
      <c r="C7" s="554" t="s">
        <v>696</v>
      </c>
      <c r="D7" s="554"/>
      <c r="E7" s="555">
        <f>6+3</f>
        <v>9</v>
      </c>
      <c r="F7" s="555"/>
      <c r="G7" s="555">
        <v>3</v>
      </c>
      <c r="H7" s="555">
        <v>103</v>
      </c>
      <c r="I7" s="555"/>
      <c r="J7" s="552">
        <f>SUM(D7:I7)</f>
        <v>115</v>
      </c>
    </row>
    <row r="8" spans="1:10" ht="48" customHeight="1">
      <c r="A8" s="545"/>
      <c r="B8" s="546" t="s">
        <v>366</v>
      </c>
      <c r="C8" s="546"/>
      <c r="D8" s="556">
        <f>SUM(D4:D7)</f>
        <v>8</v>
      </c>
      <c r="E8" s="556">
        <f>SUM(E4:E7)</f>
        <v>25</v>
      </c>
      <c r="F8" s="556">
        <f>SUM(F4:F7)</f>
        <v>0</v>
      </c>
      <c r="G8" s="556">
        <f>SUM(G4:G7)</f>
        <v>4</v>
      </c>
      <c r="H8" s="556"/>
      <c r="I8" s="556">
        <f>SUM(I4:I7)</f>
        <v>0</v>
      </c>
      <c r="J8" s="557">
        <f>SUM(J4:J7)</f>
        <v>140</v>
      </c>
    </row>
    <row r="10" spans="4:5" ht="12.75">
      <c r="D10" s="803"/>
      <c r="E10" s="794"/>
    </row>
    <row r="11" spans="4:5" ht="12.75">
      <c r="D11" s="803"/>
      <c r="E11" s="794"/>
    </row>
  </sheetData>
  <sheetProtection/>
  <mergeCells count="1">
    <mergeCell ref="A1:J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74" r:id="rId1"/>
  <headerFooter>
    <oddHeader>&amp;R&amp;"Times New Roman CE,Félkövér dőlt"&amp;11 14. melléklet a .../2017. (...)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C1"/>
    </sheetView>
  </sheetViews>
  <sheetFormatPr defaultColWidth="9.375" defaultRowHeight="12.75"/>
  <cols>
    <col min="1" max="1" width="11.50390625" style="332" customWidth="1"/>
    <col min="2" max="2" width="59.50390625" style="331" customWidth="1"/>
    <col min="3" max="3" width="23.625" style="347" customWidth="1"/>
    <col min="4" max="6" width="17.875" style="331" customWidth="1"/>
    <col min="7" max="8" width="19.00390625" style="331" customWidth="1"/>
    <col min="9" max="16384" width="9.375" style="331" customWidth="1"/>
  </cols>
  <sheetData>
    <row r="1" spans="1:3" ht="42" customHeight="1">
      <c r="A1" s="1101" t="s">
        <v>627</v>
      </c>
      <c r="B1" s="1102"/>
      <c r="C1" s="1102"/>
    </row>
    <row r="2" ht="15" customHeight="1">
      <c r="C2" s="333"/>
    </row>
    <row r="3" spans="1:3" s="334" customFormat="1" ht="25.5" customHeight="1">
      <c r="A3" s="1103" t="s">
        <v>484</v>
      </c>
      <c r="B3" s="1103"/>
      <c r="C3" s="1103"/>
    </row>
    <row r="4" spans="1:3" ht="15">
      <c r="A4" s="335"/>
      <c r="B4" s="336"/>
      <c r="C4" s="337" t="s">
        <v>1</v>
      </c>
    </row>
    <row r="5" spans="1:3" s="341" customFormat="1" ht="27.75" customHeight="1">
      <c r="A5" s="338" t="s">
        <v>486</v>
      </c>
      <c r="B5" s="339" t="s">
        <v>487</v>
      </c>
      <c r="C5" s="340" t="s">
        <v>490</v>
      </c>
    </row>
    <row r="6" spans="1:3" ht="34.5" customHeight="1">
      <c r="A6" s="511" t="s">
        <v>9</v>
      </c>
      <c r="B6" s="512"/>
      <c r="C6" s="513">
        <v>0</v>
      </c>
    </row>
    <row r="7" spans="1:3" ht="25.5" customHeight="1">
      <c r="A7" s="514" t="s">
        <v>12</v>
      </c>
      <c r="B7" s="515"/>
      <c r="C7" s="516">
        <v>0</v>
      </c>
    </row>
    <row r="8" spans="1:3" s="342" customFormat="1" ht="25.5" customHeight="1">
      <c r="A8" s="338" t="s">
        <v>15</v>
      </c>
      <c r="B8" s="517" t="s">
        <v>366</v>
      </c>
      <c r="C8" s="518">
        <f>SUM(C6:C7)</f>
        <v>0</v>
      </c>
    </row>
    <row r="10" spans="1:3" s="334" customFormat="1" ht="25.5" customHeight="1">
      <c r="A10" s="1103" t="s">
        <v>488</v>
      </c>
      <c r="B10" s="1103"/>
      <c r="C10" s="1103"/>
    </row>
    <row r="11" spans="1:3" ht="15">
      <c r="A11" s="335"/>
      <c r="B11" s="336"/>
      <c r="C11" s="343"/>
    </row>
    <row r="12" spans="1:3" s="341" customFormat="1" ht="27.75" customHeight="1">
      <c r="A12" s="338" t="s">
        <v>486</v>
      </c>
      <c r="B12" s="339" t="s">
        <v>487</v>
      </c>
      <c r="C12" s="340" t="s">
        <v>490</v>
      </c>
    </row>
    <row r="13" spans="1:5" ht="50.25" customHeight="1">
      <c r="A13" s="511" t="s">
        <v>9</v>
      </c>
      <c r="B13" s="510"/>
      <c r="C13" s="519">
        <v>0</v>
      </c>
      <c r="E13" s="344"/>
    </row>
    <row r="14" spans="1:3" ht="25.5" customHeight="1">
      <c r="A14" s="338" t="s">
        <v>12</v>
      </c>
      <c r="B14" s="520" t="s">
        <v>366</v>
      </c>
      <c r="C14" s="521">
        <f>SUM(C13:C13)</f>
        <v>0</v>
      </c>
    </row>
    <row r="15" spans="1:3" ht="25.5" customHeight="1">
      <c r="A15" s="522" t="s">
        <v>15</v>
      </c>
      <c r="B15" s="523" t="s">
        <v>489</v>
      </c>
      <c r="C15" s="524">
        <f>SUM(C8+C14)</f>
        <v>0</v>
      </c>
    </row>
    <row r="16" spans="1:4" ht="18.75">
      <c r="A16" s="345"/>
      <c r="B16" s="346"/>
      <c r="C16" s="346"/>
      <c r="D16" s="346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15.  melléklet a ...../2017.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0">
      <selection activeCell="A1" sqref="A1:F1"/>
    </sheetView>
  </sheetViews>
  <sheetFormatPr defaultColWidth="9.00390625" defaultRowHeight="12.75"/>
  <cols>
    <col min="1" max="1" width="7.00390625" style="87" customWidth="1"/>
    <col min="2" max="2" width="58.625" style="87" customWidth="1"/>
    <col min="3" max="3" width="15.125" style="88" customWidth="1"/>
    <col min="4" max="6" width="15.125" style="87" customWidth="1"/>
    <col min="7" max="7" width="9.00390625" style="1" customWidth="1"/>
    <col min="8" max="8" width="9.375" style="1" customWidth="1"/>
    <col min="9" max="11" width="14.625" style="1" bestFit="1" customWidth="1"/>
    <col min="12" max="16384" width="9.375" style="1" customWidth="1"/>
  </cols>
  <sheetData>
    <row r="1" spans="1:6" ht="40.5" customHeight="1">
      <c r="A1" s="1104" t="s">
        <v>628</v>
      </c>
      <c r="B1" s="1105"/>
      <c r="C1" s="1105"/>
      <c r="D1" s="1105"/>
      <c r="E1" s="1105"/>
      <c r="F1" s="1105"/>
    </row>
    <row r="3" spans="1:6" ht="15.75" customHeight="1">
      <c r="A3" s="1014" t="s">
        <v>491</v>
      </c>
      <c r="B3" s="1014"/>
      <c r="C3" s="1014"/>
      <c r="D3" s="1014"/>
      <c r="E3" s="1014"/>
      <c r="F3" s="1014"/>
    </row>
    <row r="4" spans="1:6" ht="15.75" customHeight="1">
      <c r="A4" s="1020"/>
      <c r="B4" s="1020"/>
      <c r="D4" s="270"/>
      <c r="E4" s="270"/>
      <c r="F4" s="3" t="s">
        <v>697</v>
      </c>
    </row>
    <row r="5" spans="1:6" ht="31.5" customHeight="1">
      <c r="A5" s="119" t="s">
        <v>2</v>
      </c>
      <c r="B5" s="31" t="s">
        <v>3</v>
      </c>
      <c r="C5" s="31" t="s">
        <v>493</v>
      </c>
      <c r="D5" s="31" t="s">
        <v>494</v>
      </c>
      <c r="E5" s="120" t="s">
        <v>495</v>
      </c>
      <c r="F5" s="120" t="s">
        <v>611</v>
      </c>
    </row>
    <row r="6" spans="1:6" s="7" customFormat="1" ht="12" customHeight="1">
      <c r="A6" s="349" t="s">
        <v>5</v>
      </c>
      <c r="B6" s="350" t="s">
        <v>6</v>
      </c>
      <c r="C6" s="350" t="s">
        <v>7</v>
      </c>
      <c r="D6" s="350" t="s">
        <v>8</v>
      </c>
      <c r="E6" s="351" t="s">
        <v>263</v>
      </c>
      <c r="F6" s="352" t="s">
        <v>412</v>
      </c>
    </row>
    <row r="7" spans="1:6" s="725" customFormat="1" ht="23.25" customHeight="1">
      <c r="A7" s="721" t="s">
        <v>9</v>
      </c>
      <c r="B7" s="722" t="s">
        <v>496</v>
      </c>
      <c r="C7" s="723">
        <f>'1.sz.mell.'!D22</f>
        <v>343198688.3333334</v>
      </c>
      <c r="D7" s="723">
        <f>180000000+140000000+12000000</f>
        <v>332000000</v>
      </c>
      <c r="E7" s="723">
        <f>D7*1.01</f>
        <v>335320000</v>
      </c>
      <c r="F7" s="724">
        <f>E7-1.01+1</f>
        <v>335319999.99</v>
      </c>
    </row>
    <row r="8" spans="1:6" s="725" customFormat="1" ht="23.25" customHeight="1">
      <c r="A8" s="726" t="s">
        <v>12</v>
      </c>
      <c r="B8" s="727" t="s">
        <v>497</v>
      </c>
      <c r="C8" s="728">
        <f>'1.sz.mell.'!D31</f>
        <v>122998649</v>
      </c>
      <c r="D8" s="728">
        <v>20000000</v>
      </c>
      <c r="E8" s="729">
        <f>20000000*1.01</f>
        <v>20200000</v>
      </c>
      <c r="F8" s="730">
        <f>20000000*1.01</f>
        <v>20200000</v>
      </c>
    </row>
    <row r="9" spans="1:8" s="725" customFormat="1" ht="23.25" customHeight="1">
      <c r="A9" s="721" t="s">
        <v>15</v>
      </c>
      <c r="B9" s="727" t="s">
        <v>103</v>
      </c>
      <c r="C9" s="728">
        <f>'1.sz.mell.'!D45</f>
        <v>31260000</v>
      </c>
      <c r="D9" s="728">
        <v>31000000</v>
      </c>
      <c r="E9" s="729">
        <f>D9*1.02</f>
        <v>31620000</v>
      </c>
      <c r="F9" s="730">
        <f>E9*1.01</f>
        <v>31936200</v>
      </c>
      <c r="H9" s="844"/>
    </row>
    <row r="10" spans="1:6" s="725" customFormat="1" ht="23.25" customHeight="1">
      <c r="A10" s="726" t="s">
        <v>18</v>
      </c>
      <c r="B10" s="727" t="s">
        <v>498</v>
      </c>
      <c r="C10" s="728">
        <f>'1.sz.mell.'!D57</f>
        <v>37083974</v>
      </c>
      <c r="D10" s="728">
        <v>35000000</v>
      </c>
      <c r="E10" s="728">
        <f>D10*1.01</f>
        <v>35350000</v>
      </c>
      <c r="F10" s="730">
        <f>E10</f>
        <v>35350000</v>
      </c>
    </row>
    <row r="11" spans="1:6" s="725" customFormat="1" ht="23.25" customHeight="1">
      <c r="A11" s="721" t="s">
        <v>21</v>
      </c>
      <c r="B11" s="727" t="s">
        <v>403</v>
      </c>
      <c r="C11" s="728">
        <f>'1.sz.mell.'!D63</f>
        <v>600000</v>
      </c>
      <c r="D11" s="728">
        <v>0</v>
      </c>
      <c r="E11" s="728">
        <v>0</v>
      </c>
      <c r="F11" s="730">
        <v>0</v>
      </c>
    </row>
    <row r="12" spans="1:6" s="725" customFormat="1" ht="23.25" customHeight="1">
      <c r="A12" s="726" t="s">
        <v>24</v>
      </c>
      <c r="B12" s="727" t="s">
        <v>499</v>
      </c>
      <c r="C12" s="728">
        <f>'1.sz.mell.'!D66</f>
        <v>500000</v>
      </c>
      <c r="D12" s="728"/>
      <c r="E12" s="729"/>
      <c r="F12" s="730"/>
    </row>
    <row r="13" spans="1:6" s="725" customFormat="1" ht="23.25" customHeight="1">
      <c r="A13" s="721" t="s">
        <v>27</v>
      </c>
      <c r="B13" s="731" t="s">
        <v>500</v>
      </c>
      <c r="C13" s="728"/>
      <c r="D13" s="728"/>
      <c r="E13" s="729"/>
      <c r="F13" s="730"/>
    </row>
    <row r="14" spans="1:6" s="725" customFormat="1" ht="31.5" customHeight="1">
      <c r="A14" s="726" t="s">
        <v>30</v>
      </c>
      <c r="B14" s="727" t="s">
        <v>598</v>
      </c>
      <c r="C14" s="732">
        <f>SUM(C7:C13)</f>
        <v>535641311.3333334</v>
      </c>
      <c r="D14" s="732">
        <f>SUM(D7:D13)</f>
        <v>418000000</v>
      </c>
      <c r="E14" s="732">
        <f>SUM(E7:E13)</f>
        <v>422490000</v>
      </c>
      <c r="F14" s="733">
        <f>SUM(F7:F13)</f>
        <v>422806199.99</v>
      </c>
    </row>
    <row r="15" spans="1:6" s="725" customFormat="1" ht="23.25" customHeight="1">
      <c r="A15" s="734" t="s">
        <v>33</v>
      </c>
      <c r="B15" s="735" t="s">
        <v>501</v>
      </c>
      <c r="C15" s="736">
        <f>'1.sz.mell.'!D76</f>
        <v>22808285</v>
      </c>
      <c r="D15" s="736">
        <v>20000000</v>
      </c>
      <c r="E15" s="737">
        <v>20000000</v>
      </c>
      <c r="F15" s="738">
        <v>20000000</v>
      </c>
    </row>
    <row r="16" spans="1:6" s="11" customFormat="1" ht="27" customHeight="1">
      <c r="A16" s="119" t="s">
        <v>36</v>
      </c>
      <c r="B16" s="83" t="s">
        <v>502</v>
      </c>
      <c r="C16" s="361">
        <f>+C14+C15</f>
        <v>558449596.3333334</v>
      </c>
      <c r="D16" s="361">
        <f>+D14+D15</f>
        <v>438000000</v>
      </c>
      <c r="E16" s="361">
        <f>+E14+E15</f>
        <v>442490000</v>
      </c>
      <c r="F16" s="362">
        <f>+F14+F15</f>
        <v>442806199.99</v>
      </c>
    </row>
    <row r="17" spans="1:6" s="11" customFormat="1" ht="12" customHeight="1">
      <c r="A17" s="363"/>
      <c r="B17" s="364"/>
      <c r="C17" s="365"/>
      <c r="D17" s="366"/>
      <c r="E17" s="366"/>
      <c r="F17" s="367"/>
    </row>
    <row r="18" spans="1:6" s="11" customFormat="1" ht="24" customHeight="1">
      <c r="A18" s="1014" t="s">
        <v>448</v>
      </c>
      <c r="B18" s="1014"/>
      <c r="C18" s="1014"/>
      <c r="D18" s="1014"/>
      <c r="E18" s="1014"/>
      <c r="F18" s="1014"/>
    </row>
    <row r="19" spans="1:6" s="11" customFormat="1" ht="12" customHeight="1">
      <c r="A19" s="1106"/>
      <c r="B19" s="1106"/>
      <c r="C19" s="88"/>
      <c r="D19" s="270"/>
      <c r="E19" s="270"/>
      <c r="F19" s="3" t="s">
        <v>371</v>
      </c>
    </row>
    <row r="20" spans="1:7" s="11" customFormat="1" ht="31.5" customHeight="1">
      <c r="A20" s="119" t="s">
        <v>2</v>
      </c>
      <c r="B20" s="31" t="s">
        <v>3</v>
      </c>
      <c r="C20" s="31" t="s">
        <v>492</v>
      </c>
      <c r="D20" s="31" t="s">
        <v>493</v>
      </c>
      <c r="E20" s="31" t="s">
        <v>494</v>
      </c>
      <c r="F20" s="120" t="s">
        <v>495</v>
      </c>
      <c r="G20" s="368"/>
    </row>
    <row r="21" spans="1:7" s="11" customFormat="1" ht="12" customHeight="1">
      <c r="A21" s="349" t="s">
        <v>5</v>
      </c>
      <c r="B21" s="350" t="s">
        <v>6</v>
      </c>
      <c r="C21" s="350" t="s">
        <v>7</v>
      </c>
      <c r="D21" s="350" t="s">
        <v>8</v>
      </c>
      <c r="E21" s="351" t="s">
        <v>263</v>
      </c>
      <c r="F21" s="352" t="s">
        <v>412</v>
      </c>
      <c r="G21" s="368"/>
    </row>
    <row r="22" spans="1:7" s="11" customFormat="1" ht="23.25" customHeight="1">
      <c r="A22" s="81" t="s">
        <v>9</v>
      </c>
      <c r="B22" s="369" t="s">
        <v>503</v>
      </c>
      <c r="C22" s="355">
        <f>'1.sz.mell.'!D96</f>
        <v>393245494.7722315</v>
      </c>
      <c r="D22" s="355">
        <v>389500000</v>
      </c>
      <c r="E22" s="355">
        <v>393150000</v>
      </c>
      <c r="F22" s="356">
        <v>393037800</v>
      </c>
      <c r="G22" s="368"/>
    </row>
    <row r="23" spans="1:11" ht="23.25" customHeight="1">
      <c r="A23" s="81" t="s">
        <v>12</v>
      </c>
      <c r="B23" s="370" t="s">
        <v>504</v>
      </c>
      <c r="C23" s="358">
        <f>+C24+C25+C26</f>
        <v>158453264</v>
      </c>
      <c r="D23" s="358">
        <f>+D24+D25+D26</f>
        <v>42000000</v>
      </c>
      <c r="E23" s="358">
        <f>+E24+E25+E26</f>
        <v>42840000</v>
      </c>
      <c r="F23" s="359">
        <f>+F24+F25+F26</f>
        <v>43268400</v>
      </c>
      <c r="I23" s="795">
        <f>D16-D29</f>
        <v>0</v>
      </c>
      <c r="J23" s="795">
        <f>E16-E29</f>
        <v>0</v>
      </c>
      <c r="K23" s="795">
        <f>F16-F29</f>
        <v>-0.009999990463256836</v>
      </c>
    </row>
    <row r="24" spans="1:6" ht="23.25" customHeight="1">
      <c r="A24" s="51" t="s">
        <v>505</v>
      </c>
      <c r="B24" s="354" t="s">
        <v>226</v>
      </c>
      <c r="C24" s="355">
        <f>'1.sz.mell.'!D97</f>
        <v>114610550</v>
      </c>
      <c r="D24" s="358">
        <v>35000000</v>
      </c>
      <c r="E24" s="358">
        <f>D24*1.02</f>
        <v>35700000</v>
      </c>
      <c r="F24" s="359">
        <f>E24*1.01</f>
        <v>36057000</v>
      </c>
    </row>
    <row r="25" spans="1:6" ht="23.25" customHeight="1">
      <c r="A25" s="51" t="s">
        <v>506</v>
      </c>
      <c r="B25" s="354" t="s">
        <v>228</v>
      </c>
      <c r="C25" s="355">
        <f>'1.sz.mell.'!D98</f>
        <v>43277714</v>
      </c>
      <c r="D25" s="355">
        <v>7000000</v>
      </c>
      <c r="E25" s="358">
        <f>D25*1.02</f>
        <v>7140000</v>
      </c>
      <c r="F25" s="359">
        <f>E25*1.01</f>
        <v>7211400</v>
      </c>
    </row>
    <row r="26" spans="1:6" ht="23.25" customHeight="1">
      <c r="A26" s="51" t="s">
        <v>507</v>
      </c>
      <c r="B26" s="357" t="s">
        <v>230</v>
      </c>
      <c r="C26" s="355">
        <f>'1.sz.mell.'!D99</f>
        <v>565000</v>
      </c>
      <c r="D26" s="355">
        <v>0</v>
      </c>
      <c r="E26" s="355"/>
      <c r="F26" s="356"/>
    </row>
    <row r="27" spans="1:6" ht="23.25" customHeight="1">
      <c r="A27" s="81" t="s">
        <v>15</v>
      </c>
      <c r="B27" s="371" t="s">
        <v>508</v>
      </c>
      <c r="C27" s="372">
        <f>+C22+C23</f>
        <v>551698758.7722316</v>
      </c>
      <c r="D27" s="372">
        <f>+D22+D23</f>
        <v>431500000</v>
      </c>
      <c r="E27" s="372">
        <f>+E22+E23</f>
        <v>435990000</v>
      </c>
      <c r="F27" s="373">
        <f>+F22+F23</f>
        <v>436306200</v>
      </c>
    </row>
    <row r="28" spans="1:7" ht="23.25" customHeight="1">
      <c r="A28" s="374" t="s">
        <v>18</v>
      </c>
      <c r="B28" s="375" t="s">
        <v>509</v>
      </c>
      <c r="C28" s="376">
        <f>'1.sz.mell.'!D112</f>
        <v>6750837</v>
      </c>
      <c r="D28" s="376">
        <v>6500000</v>
      </c>
      <c r="E28" s="376">
        <f>D28</f>
        <v>6500000</v>
      </c>
      <c r="F28" s="377">
        <f>E28</f>
        <v>6500000</v>
      </c>
      <c r="G28" s="84"/>
    </row>
    <row r="29" spans="1:6" s="11" customFormat="1" ht="23.25" customHeight="1">
      <c r="A29" s="378" t="s">
        <v>21</v>
      </c>
      <c r="B29" s="86" t="s">
        <v>510</v>
      </c>
      <c r="C29" s="379">
        <f>+C27+C28</f>
        <v>558449595.7722316</v>
      </c>
      <c r="D29" s="379">
        <f>+D27+D28</f>
        <v>438000000</v>
      </c>
      <c r="E29" s="379">
        <f>+E27+E28</f>
        <v>442490000</v>
      </c>
      <c r="F29" s="380">
        <f>+F27+F28</f>
        <v>442806200</v>
      </c>
    </row>
    <row r="30" ht="15.75">
      <c r="C30" s="87"/>
    </row>
    <row r="31" ht="15.75">
      <c r="C31" s="87"/>
    </row>
    <row r="32" ht="15.75">
      <c r="C32" s="87"/>
    </row>
    <row r="33" ht="16.5" customHeight="1">
      <c r="C33" s="87"/>
    </row>
    <row r="34" ht="15.75">
      <c r="C34" s="87"/>
    </row>
    <row r="35" ht="15.75">
      <c r="C35" s="87"/>
    </row>
    <row r="36" spans="7:8" s="87" customFormat="1" ht="15.75">
      <c r="G36" s="1"/>
      <c r="H36" s="1"/>
    </row>
    <row r="37" spans="7:8" s="87" customFormat="1" ht="15.75">
      <c r="G37" s="1"/>
      <c r="H37" s="1"/>
    </row>
    <row r="38" spans="7:8" s="87" customFormat="1" ht="15.75">
      <c r="G38" s="1"/>
      <c r="H38" s="1"/>
    </row>
    <row r="39" spans="7:8" s="87" customFormat="1" ht="15.75">
      <c r="G39" s="1"/>
      <c r="H39" s="1"/>
    </row>
    <row r="40" spans="7:8" s="87" customFormat="1" ht="15.75">
      <c r="G40" s="1"/>
      <c r="H40" s="1"/>
    </row>
    <row r="41" spans="7:8" s="87" customFormat="1" ht="15.75">
      <c r="G41" s="1"/>
      <c r="H41" s="1"/>
    </row>
    <row r="42" spans="7:8" s="87" customFormat="1" ht="15.75">
      <c r="G42" s="1"/>
      <c r="H42" s="1"/>
    </row>
  </sheetData>
  <sheetProtection/>
  <mergeCells count="5">
    <mergeCell ref="A1:F1"/>
    <mergeCell ref="A3:F3"/>
    <mergeCell ref="A4:B4"/>
    <mergeCell ref="A18:F18"/>
    <mergeCell ref="A19:B19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73" r:id="rId1"/>
  <headerFooter>
    <oddHeader>&amp;R&amp;"Times New Roman CE,Félkövér dőlt"&amp;11 16. melléklet a .../2017. (...)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9" sqref="G19"/>
    </sheetView>
  </sheetViews>
  <sheetFormatPr defaultColWidth="9.375" defaultRowHeight="12.75"/>
  <cols>
    <col min="1" max="1" width="41.375" style="309" customWidth="1"/>
    <col min="2" max="2" width="19.625" style="309" customWidth="1"/>
    <col min="3" max="3" width="16.625" style="309" customWidth="1"/>
    <col min="4" max="9" width="16.00390625" style="309" customWidth="1"/>
    <col min="10" max="10" width="17.875" style="309" customWidth="1"/>
    <col min="11" max="16384" width="9.375" style="309" customWidth="1"/>
  </cols>
  <sheetData>
    <row r="1" spans="1:9" ht="56.25" customHeight="1">
      <c r="A1" s="1107" t="s">
        <v>629</v>
      </c>
      <c r="B1" s="1107"/>
      <c r="C1" s="1107"/>
      <c r="D1" s="1107"/>
      <c r="E1" s="1107"/>
      <c r="F1" s="1107"/>
      <c r="G1" s="1107"/>
      <c r="H1" s="1107"/>
      <c r="I1" s="1107"/>
    </row>
    <row r="2" spans="1:9" ht="18.75" customHeight="1">
      <c r="A2" s="310"/>
      <c r="B2" s="310"/>
      <c r="C2" s="828" t="s">
        <v>534</v>
      </c>
      <c r="D2" s="310"/>
      <c r="E2" s="310"/>
      <c r="F2" s="310"/>
      <c r="G2" s="310"/>
      <c r="H2" s="310"/>
      <c r="I2" s="310"/>
    </row>
    <row r="3" spans="1:9" ht="15">
      <c r="A3" s="311"/>
      <c r="B3" s="311"/>
      <c r="C3" s="311"/>
      <c r="D3" s="311"/>
      <c r="E3" s="311"/>
      <c r="F3" s="311"/>
      <c r="G3" s="311"/>
      <c r="H3" s="1108" t="s">
        <v>1</v>
      </c>
      <c r="I3" s="1108"/>
    </row>
    <row r="4" spans="1:9" s="312" customFormat="1" ht="71.25" customHeight="1">
      <c r="A4" s="1109" t="s">
        <v>478</v>
      </c>
      <c r="B4" s="1111" t="s">
        <v>479</v>
      </c>
      <c r="C4" s="1109" t="s">
        <v>480</v>
      </c>
      <c r="D4" s="1113" t="s">
        <v>612</v>
      </c>
      <c r="E4" s="1113"/>
      <c r="F4" s="1113" t="s">
        <v>481</v>
      </c>
      <c r="G4" s="1113"/>
      <c r="H4" s="1113" t="s">
        <v>613</v>
      </c>
      <c r="I4" s="1114"/>
    </row>
    <row r="5" spans="1:9" s="315" customFormat="1" ht="15">
      <c r="A5" s="1110"/>
      <c r="B5" s="1112"/>
      <c r="C5" s="1110"/>
      <c r="D5" s="313" t="s">
        <v>482</v>
      </c>
      <c r="E5" s="313" t="s">
        <v>483</v>
      </c>
      <c r="F5" s="313" t="s">
        <v>482</v>
      </c>
      <c r="G5" s="313" t="s">
        <v>483</v>
      </c>
      <c r="H5" s="313" t="s">
        <v>482</v>
      </c>
      <c r="I5" s="314" t="s">
        <v>483</v>
      </c>
    </row>
    <row r="6" spans="1:9" ht="15">
      <c r="A6" s="449"/>
      <c r="B6" s="317"/>
      <c r="C6" s="316"/>
      <c r="D6" s="318"/>
      <c r="E6" s="318"/>
      <c r="F6" s="318"/>
      <c r="G6" s="318"/>
      <c r="H6" s="318"/>
      <c r="I6" s="319"/>
    </row>
    <row r="7" spans="1:10" s="325" customFormat="1" ht="15">
      <c r="A7" s="449"/>
      <c r="B7" s="321"/>
      <c r="C7" s="320"/>
      <c r="D7" s="322"/>
      <c r="E7" s="322"/>
      <c r="F7" s="322"/>
      <c r="G7" s="322"/>
      <c r="H7" s="322"/>
      <c r="I7" s="323"/>
      <c r="J7" s="324"/>
    </row>
    <row r="8" spans="1:9" s="330" customFormat="1" ht="26.25" customHeight="1">
      <c r="A8" s="450" t="s">
        <v>366</v>
      </c>
      <c r="B8" s="326">
        <f>SUM(B6:B7)</f>
        <v>0</v>
      </c>
      <c r="C8" s="327"/>
      <c r="D8" s="328">
        <f aca="true" t="shared" si="0" ref="D8:I8">SUM(D6:D7)</f>
        <v>0</v>
      </c>
      <c r="E8" s="328">
        <f t="shared" si="0"/>
        <v>0</v>
      </c>
      <c r="F8" s="328">
        <f t="shared" si="0"/>
        <v>0</v>
      </c>
      <c r="G8" s="328">
        <f t="shared" si="0"/>
        <v>0</v>
      </c>
      <c r="H8" s="328">
        <f t="shared" si="0"/>
        <v>0</v>
      </c>
      <c r="I8" s="329">
        <f t="shared" si="0"/>
        <v>0</v>
      </c>
    </row>
    <row r="9" spans="1:9" ht="15">
      <c r="A9" s="311"/>
      <c r="B9" s="311"/>
      <c r="C9" s="311"/>
      <c r="D9" s="311"/>
      <c r="E9" s="311"/>
      <c r="F9" s="311"/>
      <c r="G9" s="311"/>
      <c r="H9" s="311"/>
      <c r="I9" s="311"/>
    </row>
    <row r="10" spans="1:9" ht="15">
      <c r="A10" s="311"/>
      <c r="B10" s="311"/>
      <c r="C10" s="311"/>
      <c r="D10" s="311"/>
      <c r="E10" s="311"/>
      <c r="F10" s="311"/>
      <c r="G10" s="311"/>
      <c r="H10" s="311"/>
      <c r="I10" s="311"/>
    </row>
    <row r="11" spans="1:9" ht="15">
      <c r="A11" s="311"/>
      <c r="B11" s="311"/>
      <c r="C11" s="311"/>
      <c r="D11" s="311"/>
      <c r="E11" s="311"/>
      <c r="F11" s="311"/>
      <c r="G11" s="311"/>
      <c r="H11" s="311"/>
      <c r="I11" s="311"/>
    </row>
    <row r="12" spans="1:9" ht="15">
      <c r="A12" s="311"/>
      <c r="B12" s="311"/>
      <c r="C12" s="311"/>
      <c r="D12" s="311"/>
      <c r="E12" s="311"/>
      <c r="F12" s="311"/>
      <c r="G12" s="311"/>
      <c r="H12" s="311"/>
      <c r="I12" s="311"/>
    </row>
    <row r="13" spans="1:9" ht="15">
      <c r="A13" s="311"/>
      <c r="B13" s="311"/>
      <c r="C13" s="311"/>
      <c r="D13" s="311"/>
      <c r="E13" s="311"/>
      <c r="F13" s="311"/>
      <c r="G13" s="311"/>
      <c r="H13" s="311"/>
      <c r="I13" s="311"/>
    </row>
    <row r="14" spans="1:9" ht="15">
      <c r="A14" s="311"/>
      <c r="B14" s="311"/>
      <c r="C14" s="311"/>
      <c r="D14" s="311"/>
      <c r="E14" s="311"/>
      <c r="F14" s="311"/>
      <c r="G14" s="311"/>
      <c r="H14" s="311"/>
      <c r="I14" s="311"/>
    </row>
    <row r="15" spans="1:9" ht="15">
      <c r="A15" s="311"/>
      <c r="B15" s="311"/>
      <c r="C15" s="311"/>
      <c r="D15" s="311"/>
      <c r="E15" s="311"/>
      <c r="F15" s="311"/>
      <c r="G15" s="311"/>
      <c r="H15" s="311"/>
      <c r="I15" s="311"/>
    </row>
    <row r="16" spans="1:9" ht="15">
      <c r="A16" s="311"/>
      <c r="B16" s="311"/>
      <c r="C16" s="311"/>
      <c r="D16" s="311"/>
      <c r="E16" s="311"/>
      <c r="F16" s="311"/>
      <c r="G16" s="311"/>
      <c r="H16" s="311"/>
      <c r="I16" s="311"/>
    </row>
    <row r="17" spans="1:9" ht="15">
      <c r="A17" s="311"/>
      <c r="B17" s="311"/>
      <c r="C17" s="311"/>
      <c r="D17" s="311"/>
      <c r="E17" s="311"/>
      <c r="F17" s="311"/>
      <c r="G17" s="311"/>
      <c r="H17" s="311"/>
      <c r="I17" s="311"/>
    </row>
    <row r="18" spans="1:9" ht="15">
      <c r="A18" s="311"/>
      <c r="B18" s="311"/>
      <c r="C18" s="311"/>
      <c r="D18" s="311"/>
      <c r="E18" s="311"/>
      <c r="F18" s="311"/>
      <c r="G18" s="311"/>
      <c r="H18" s="311"/>
      <c r="I18" s="311"/>
    </row>
    <row r="19" spans="1:9" ht="15">
      <c r="A19" s="311"/>
      <c r="B19" s="311"/>
      <c r="C19" s="311"/>
      <c r="D19" s="311"/>
      <c r="E19" s="311"/>
      <c r="F19" s="311"/>
      <c r="G19" s="311"/>
      <c r="H19" s="311"/>
      <c r="I19" s="311"/>
    </row>
    <row r="20" spans="1:9" ht="15">
      <c r="A20" s="311"/>
      <c r="B20" s="311"/>
      <c r="C20" s="311"/>
      <c r="D20" s="311"/>
      <c r="E20" s="311"/>
      <c r="F20" s="311"/>
      <c r="G20" s="311"/>
      <c r="H20" s="311"/>
      <c r="I20" s="311"/>
    </row>
    <row r="21" spans="1:9" ht="15">
      <c r="A21" s="311"/>
      <c r="B21" s="311"/>
      <c r="C21" s="311"/>
      <c r="D21" s="311"/>
      <c r="E21" s="311"/>
      <c r="F21" s="311"/>
      <c r="G21" s="311"/>
      <c r="H21" s="311"/>
      <c r="I21" s="311"/>
    </row>
    <row r="22" spans="1:9" ht="15">
      <c r="A22" s="311"/>
      <c r="B22" s="311"/>
      <c r="C22" s="311"/>
      <c r="D22" s="311"/>
      <c r="E22" s="311"/>
      <c r="F22" s="311"/>
      <c r="G22" s="311"/>
      <c r="H22" s="311"/>
      <c r="I22" s="311"/>
    </row>
    <row r="23" spans="1:9" ht="15">
      <c r="A23" s="311"/>
      <c r="B23" s="311"/>
      <c r="C23" s="311"/>
      <c r="D23" s="311"/>
      <c r="E23" s="311"/>
      <c r="F23" s="311"/>
      <c r="G23" s="311"/>
      <c r="H23" s="311"/>
      <c r="I23" s="311"/>
    </row>
  </sheetData>
  <sheetProtection/>
  <mergeCells count="8">
    <mergeCell ref="A1:I1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17. melléklet a ...../2017. (...)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PageLayoutView="0" workbookViewId="0" topLeftCell="A82">
      <selection activeCell="E83" sqref="E83"/>
    </sheetView>
  </sheetViews>
  <sheetFormatPr defaultColWidth="9.375" defaultRowHeight="12.75"/>
  <cols>
    <col min="1" max="1" width="6.375" style="87" customWidth="1"/>
    <col min="2" max="2" width="78.625" style="87" customWidth="1"/>
    <col min="3" max="3" width="11.125" style="87" customWidth="1"/>
    <col min="4" max="4" width="20.875" style="88" customWidth="1"/>
    <col min="5" max="5" width="16.125" style="1" customWidth="1"/>
    <col min="6" max="6" width="16.875" style="1" customWidth="1"/>
    <col min="7" max="7" width="9.375" style="1" customWidth="1"/>
    <col min="8" max="9" width="13.375" style="1" bestFit="1" customWidth="1"/>
    <col min="10" max="10" width="14.625" style="1" bestFit="1" customWidth="1"/>
    <col min="11" max="11" width="14.375" style="1" bestFit="1" customWidth="1"/>
    <col min="12" max="16384" width="9.375" style="1" customWidth="1"/>
  </cols>
  <sheetData>
    <row r="1" spans="1:6" ht="60" customHeight="1">
      <c r="A1" s="1015" t="s">
        <v>607</v>
      </c>
      <c r="B1" s="1015"/>
      <c r="C1" s="1015"/>
      <c r="D1" s="1015"/>
      <c r="E1" s="1015"/>
      <c r="F1" s="1015"/>
    </row>
    <row r="2" spans="1:6" ht="15.75" customHeight="1">
      <c r="A2" s="1014" t="s">
        <v>0</v>
      </c>
      <c r="B2" s="1014"/>
      <c r="C2" s="1014"/>
      <c r="D2" s="1014"/>
      <c r="E2" s="1014"/>
      <c r="F2" s="1014"/>
    </row>
    <row r="3" spans="1:6" ht="15.75" customHeight="1">
      <c r="A3" s="1020"/>
      <c r="B3" s="1020"/>
      <c r="C3" s="2"/>
      <c r="D3" s="3"/>
      <c r="E3" s="3"/>
      <c r="F3" s="3" t="s">
        <v>1</v>
      </c>
    </row>
    <row r="4" spans="1:6" ht="37.5" customHeight="1">
      <c r="A4" s="4" t="s">
        <v>2</v>
      </c>
      <c r="B4" s="5" t="s">
        <v>3</v>
      </c>
      <c r="C4" s="5" t="s">
        <v>4</v>
      </c>
      <c r="D4" s="6" t="s">
        <v>608</v>
      </c>
      <c r="E4" s="195" t="s">
        <v>738</v>
      </c>
      <c r="F4" s="195" t="s">
        <v>739</v>
      </c>
    </row>
    <row r="5" spans="1:6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  <c r="E5" s="661" t="s">
        <v>263</v>
      </c>
      <c r="F5" s="6" t="s">
        <v>412</v>
      </c>
    </row>
    <row r="6" spans="1:6" s="11" customFormat="1" ht="15.75" customHeight="1">
      <c r="A6" s="8" t="s">
        <v>9</v>
      </c>
      <c r="B6" s="9" t="s">
        <v>10</v>
      </c>
      <c r="C6" s="10" t="s">
        <v>11</v>
      </c>
      <c r="D6" s="353">
        <f>'9.sz.mell.'!D6</f>
        <v>76950960</v>
      </c>
      <c r="E6" s="353">
        <f>'9.sz.mell.'!E6</f>
        <v>76950960</v>
      </c>
      <c r="F6" s="353">
        <f>'9.sz.mell.'!F6</f>
        <v>58558909</v>
      </c>
    </row>
    <row r="7" spans="1:6" s="11" customFormat="1" ht="15.75" customHeight="1">
      <c r="A7" s="12" t="s">
        <v>12</v>
      </c>
      <c r="B7" s="13" t="s">
        <v>13</v>
      </c>
      <c r="C7" s="14" t="s">
        <v>14</v>
      </c>
      <c r="D7" s="353">
        <f>'9.sz.mell.'!D7</f>
        <v>51582233.333333336</v>
      </c>
      <c r="E7" s="353">
        <f>'9.sz.mell.'!E7</f>
        <v>52473417</v>
      </c>
      <c r="F7" s="353">
        <f>'9.sz.mell.'!F7</f>
        <v>39327827</v>
      </c>
    </row>
    <row r="8" spans="1:6" s="11" customFormat="1" ht="24" customHeight="1">
      <c r="A8" s="12" t="s">
        <v>15</v>
      </c>
      <c r="B8" s="13" t="s">
        <v>16</v>
      </c>
      <c r="C8" s="14" t="s">
        <v>17</v>
      </c>
      <c r="D8" s="353">
        <f>'9.sz.mell.'!D8</f>
        <v>55117300</v>
      </c>
      <c r="E8" s="353">
        <f>'9.sz.mell.'!E8</f>
        <v>51768250</v>
      </c>
      <c r="F8" s="353">
        <f>'9.sz.mell.'!F8</f>
        <v>42495695</v>
      </c>
    </row>
    <row r="9" spans="1:6" s="11" customFormat="1" ht="15.75" customHeight="1">
      <c r="A9" s="12" t="s">
        <v>18</v>
      </c>
      <c r="B9" s="13" t="s">
        <v>19</v>
      </c>
      <c r="C9" s="14" t="s">
        <v>20</v>
      </c>
      <c r="D9" s="353">
        <f>'9.sz.mell.'!D9</f>
        <v>2720080</v>
      </c>
      <c r="E9" s="353">
        <f>'9.sz.mell.'!E9</f>
        <v>2798145</v>
      </c>
      <c r="F9" s="353">
        <f>'9.sz.mell.'!F9</f>
        <v>2798145</v>
      </c>
    </row>
    <row r="10" spans="1:6" s="11" customFormat="1" ht="15.75" customHeight="1">
      <c r="A10" s="8" t="s">
        <v>21</v>
      </c>
      <c r="B10" s="13" t="s">
        <v>22</v>
      </c>
      <c r="C10" s="14" t="s">
        <v>23</v>
      </c>
      <c r="D10" s="353">
        <f>'9.sz.mell.'!D10</f>
        <v>0</v>
      </c>
      <c r="E10" s="353">
        <f>'9.sz.mell.'!E10</f>
        <v>3289776</v>
      </c>
      <c r="F10" s="353">
        <f>'9.sz.mell.'!F10</f>
        <v>7534689</v>
      </c>
    </row>
    <row r="11" spans="1:6" s="11" customFormat="1" ht="15.75" customHeight="1">
      <c r="A11" s="12" t="s">
        <v>24</v>
      </c>
      <c r="B11" s="13" t="s">
        <v>25</v>
      </c>
      <c r="C11" s="14" t="s">
        <v>26</v>
      </c>
      <c r="D11" s="353">
        <f>'9.sz.mell.'!D11</f>
        <v>0</v>
      </c>
      <c r="E11" s="353">
        <f>'9.sz.mell.'!E11</f>
        <v>35100</v>
      </c>
      <c r="F11" s="353">
        <f>'9.sz.mell.'!F11</f>
        <v>35100</v>
      </c>
    </row>
    <row r="12" spans="1:6" s="11" customFormat="1" ht="15.75" customHeight="1">
      <c r="A12" s="15" t="s">
        <v>27</v>
      </c>
      <c r="B12" s="16" t="s">
        <v>28</v>
      </c>
      <c r="C12" s="17" t="s">
        <v>29</v>
      </c>
      <c r="D12" s="558">
        <f>+D6+D7+D8+D9+D10+D11</f>
        <v>186370573.33333334</v>
      </c>
      <c r="E12" s="558">
        <f>+E6+E7+E8+E9+E10+E11</f>
        <v>187315648</v>
      </c>
      <c r="F12" s="558">
        <f>+F6+F7+F8+F9+F10+F11</f>
        <v>150750365</v>
      </c>
    </row>
    <row r="13" spans="1:6" s="11" customFormat="1" ht="15.75" customHeight="1">
      <c r="A13" s="12" t="s">
        <v>30</v>
      </c>
      <c r="B13" s="13" t="s">
        <v>31</v>
      </c>
      <c r="C13" s="14" t="s">
        <v>32</v>
      </c>
      <c r="D13" s="356">
        <f>'9.sz.mell.'!D13</f>
        <v>0</v>
      </c>
      <c r="E13" s="356">
        <f>'9.sz.mell.'!E13</f>
        <v>0</v>
      </c>
      <c r="F13" s="356">
        <f>'9.sz.mell.'!F13</f>
        <v>0</v>
      </c>
    </row>
    <row r="14" spans="1:6" s="11" customFormat="1" ht="15.75" customHeight="1">
      <c r="A14" s="8" t="s">
        <v>33</v>
      </c>
      <c r="B14" s="13" t="s">
        <v>34</v>
      </c>
      <c r="C14" s="14" t="s">
        <v>35</v>
      </c>
      <c r="D14" s="356">
        <f>SUM(D15:D21)</f>
        <v>156828115</v>
      </c>
      <c r="E14" s="356">
        <f>SUM(E15:E21)</f>
        <v>158893725</v>
      </c>
      <c r="F14" s="395">
        <f>'9.sz.mell.'!F14+'10.sz.mell'!F10+'11.sz.mell'!F10+'12.sz.mell'!F10</f>
        <v>139683041</v>
      </c>
    </row>
    <row r="15" spans="1:6" s="11" customFormat="1" ht="24" customHeight="1">
      <c r="A15" s="12" t="s">
        <v>36</v>
      </c>
      <c r="B15" s="18" t="s">
        <v>37</v>
      </c>
      <c r="C15" s="14" t="s">
        <v>35</v>
      </c>
      <c r="D15" s="559">
        <f>'9.sz.mell.'!D15+'10.sz.mell'!D6+'11.sz.mell'!D6+'12.sz.mell'!D6</f>
        <v>1380000</v>
      </c>
      <c r="E15" s="559">
        <f>'9.sz.mell.'!E15+'11.sz.mell'!E6+'12.sz.mell'!E6+'10.sz.mell'!E6</f>
        <v>2699280</v>
      </c>
      <c r="F15" s="559"/>
    </row>
    <row r="16" spans="1:6" s="11" customFormat="1" ht="18.75" customHeight="1">
      <c r="A16" s="12" t="s">
        <v>38</v>
      </c>
      <c r="B16" s="19" t="s">
        <v>39</v>
      </c>
      <c r="C16" s="14" t="s">
        <v>35</v>
      </c>
      <c r="D16" s="559">
        <f>'9.sz.mell.'!D16</f>
        <v>0</v>
      </c>
      <c r="E16" s="559">
        <f>'9.sz.mell.'!E16</f>
        <v>0</v>
      </c>
      <c r="F16" s="559">
        <f>'9.sz.mell.'!F16</f>
        <v>171400</v>
      </c>
    </row>
    <row r="17" spans="1:6" s="11" customFormat="1" ht="15.75" customHeight="1">
      <c r="A17" s="8" t="s">
        <v>40</v>
      </c>
      <c r="B17" s="19" t="s">
        <v>41</v>
      </c>
      <c r="C17" s="14" t="s">
        <v>35</v>
      </c>
      <c r="D17" s="559">
        <f>'9.sz.mell.'!D17</f>
        <v>0</v>
      </c>
      <c r="E17" s="559">
        <f>'9.sz.mell.'!E17</f>
        <v>0</v>
      </c>
      <c r="F17" s="559">
        <f>'9.sz.mell.'!F17</f>
        <v>0</v>
      </c>
    </row>
    <row r="18" spans="1:6" s="11" customFormat="1" ht="19.5" customHeight="1">
      <c r="A18" s="12" t="s">
        <v>42</v>
      </c>
      <c r="B18" s="19" t="s">
        <v>43</v>
      </c>
      <c r="C18" s="14" t="s">
        <v>35</v>
      </c>
      <c r="D18" s="559">
        <f>'9.sz.mell.'!D18</f>
        <v>3211000</v>
      </c>
      <c r="E18" s="559">
        <f>'9.sz.mell.'!E18</f>
        <v>3211000</v>
      </c>
      <c r="F18" s="559">
        <f>'9.sz.mell.'!F18</f>
        <v>7143287</v>
      </c>
    </row>
    <row r="19" spans="1:6" s="11" customFormat="1" ht="19.5" customHeight="1">
      <c r="A19" s="12" t="s">
        <v>44</v>
      </c>
      <c r="B19" s="19" t="s">
        <v>45</v>
      </c>
      <c r="C19" s="14" t="s">
        <v>35</v>
      </c>
      <c r="D19" s="559">
        <f>'9.sz.mell.'!D19</f>
        <v>5154000</v>
      </c>
      <c r="E19" s="559">
        <f>'9.sz.mell.'!E19</f>
        <v>5154000</v>
      </c>
      <c r="F19" s="559">
        <f>'9.sz.mell.'!F19</f>
        <v>4317502</v>
      </c>
    </row>
    <row r="20" spans="1:6" s="11" customFormat="1" ht="24" customHeight="1">
      <c r="A20" s="8" t="s">
        <v>46</v>
      </c>
      <c r="B20" s="19" t="s">
        <v>47</v>
      </c>
      <c r="C20" s="14" t="s">
        <v>35</v>
      </c>
      <c r="D20" s="559">
        <f>'9.sz.mell.'!D20+'11.sz.mell'!D8</f>
        <v>147083115</v>
      </c>
      <c r="E20" s="559">
        <f>'9.sz.mell.'!E20</f>
        <v>147083115</v>
      </c>
      <c r="F20" s="559">
        <f>'9.sz.mell.'!F20</f>
        <v>126161323</v>
      </c>
    </row>
    <row r="21" spans="1:6" s="11" customFormat="1" ht="24.75" customHeight="1">
      <c r="A21" s="20" t="s">
        <v>48</v>
      </c>
      <c r="B21" s="19" t="s">
        <v>49</v>
      </c>
      <c r="C21" s="21" t="s">
        <v>35</v>
      </c>
      <c r="D21" s="559">
        <f>'9.sz.mell.'!D21</f>
        <v>0</v>
      </c>
      <c r="E21" s="559">
        <f>'9.sz.mell.'!E21+'10.sz.mell'!E9+'11.sz.mell'!E9+'12.sz.mell'!E9</f>
        <v>746330</v>
      </c>
      <c r="F21" s="559"/>
    </row>
    <row r="22" spans="1:6" s="11" customFormat="1" ht="18" customHeight="1">
      <c r="A22" s="22" t="s">
        <v>50</v>
      </c>
      <c r="B22" s="23" t="s">
        <v>51</v>
      </c>
      <c r="C22" s="24" t="s">
        <v>52</v>
      </c>
      <c r="D22" s="398">
        <f>SUM(D12+D13+D14)</f>
        <v>343198688.3333334</v>
      </c>
      <c r="E22" s="398">
        <f>SUM(E12+E13+E14)</f>
        <v>346209373</v>
      </c>
      <c r="F22" s="398">
        <f>SUM(F12+F13+F14)</f>
        <v>290433406</v>
      </c>
    </row>
    <row r="23" spans="1:6" s="11" customFormat="1" ht="15.75" customHeight="1">
      <c r="A23" s="8" t="s">
        <v>53</v>
      </c>
      <c r="B23" s="25" t="s">
        <v>54</v>
      </c>
      <c r="C23" s="10" t="s">
        <v>55</v>
      </c>
      <c r="D23" s="353"/>
      <c r="E23" s="353">
        <f>'9.sz.mell.'!E23</f>
        <v>8368284</v>
      </c>
      <c r="F23" s="353">
        <f>'9.sz.mell.'!F23</f>
        <v>10168284</v>
      </c>
    </row>
    <row r="24" spans="1:6" s="11" customFormat="1" ht="15.75" customHeight="1">
      <c r="A24" s="12" t="s">
        <v>56</v>
      </c>
      <c r="B24" s="26" t="s">
        <v>57</v>
      </c>
      <c r="C24" s="14" t="s">
        <v>58</v>
      </c>
      <c r="D24" s="356">
        <f>SUM(D25:D30)</f>
        <v>122998649</v>
      </c>
      <c r="E24" s="356">
        <f>SUM(E25:E30)</f>
        <v>114630365</v>
      </c>
      <c r="F24" s="356">
        <f>SUM(F25:F30)</f>
        <v>18735940</v>
      </c>
    </row>
    <row r="25" spans="1:6" s="11" customFormat="1" ht="15.75" customHeight="1">
      <c r="A25" s="12" t="s">
        <v>59</v>
      </c>
      <c r="B25" s="18" t="s">
        <v>60</v>
      </c>
      <c r="C25" s="14" t="s">
        <v>58</v>
      </c>
      <c r="D25" s="356">
        <f>'9.sz.mell.'!D25</f>
        <v>8368284</v>
      </c>
      <c r="E25" s="356">
        <f>'9.sz.mell.'!E25</f>
        <v>0</v>
      </c>
      <c r="F25" s="356">
        <f>'9.sz.mell.'!F25</f>
        <v>0</v>
      </c>
    </row>
    <row r="26" spans="1:6" s="11" customFormat="1" ht="18.75" customHeight="1">
      <c r="A26" s="8" t="s">
        <v>61</v>
      </c>
      <c r="B26" s="27" t="s">
        <v>62</v>
      </c>
      <c r="C26" s="14" t="s">
        <v>58</v>
      </c>
      <c r="D26" s="356">
        <f>'9.sz.mell.'!D26</f>
        <v>114630365</v>
      </c>
      <c r="E26" s="356">
        <f>'9.sz.mell.'!E26+'10.sz.mell'!E15+'11.sz.mell'!E15+'12.sz.mell'!E15</f>
        <v>114630365</v>
      </c>
      <c r="F26" s="356">
        <f>'9.sz.mell.'!F26+'10.sz.mell'!F15+'11.sz.mell'!F15+'12.sz.mell'!F15</f>
        <v>18735940</v>
      </c>
    </row>
    <row r="27" spans="1:6" s="11" customFormat="1" ht="15.75" customHeight="1">
      <c r="A27" s="12" t="s">
        <v>63</v>
      </c>
      <c r="B27" s="27" t="s">
        <v>64</v>
      </c>
      <c r="C27" s="14" t="s">
        <v>58</v>
      </c>
      <c r="D27" s="356">
        <f>'9.sz.mell.'!D27</f>
        <v>0</v>
      </c>
      <c r="E27" s="356">
        <f>'9.sz.mell.'!E27</f>
        <v>0</v>
      </c>
      <c r="F27" s="356">
        <f>'9.sz.mell.'!F27</f>
        <v>0</v>
      </c>
    </row>
    <row r="28" spans="1:6" s="11" customFormat="1" ht="15.75" customHeight="1">
      <c r="A28" s="12" t="s">
        <v>65</v>
      </c>
      <c r="B28" s="27" t="s">
        <v>66</v>
      </c>
      <c r="C28" s="14" t="s">
        <v>58</v>
      </c>
      <c r="D28" s="356">
        <f>'9.sz.mell.'!D28</f>
        <v>0</v>
      </c>
      <c r="E28" s="356">
        <f>'9.sz.mell.'!E28</f>
        <v>0</v>
      </c>
      <c r="F28" s="356">
        <f>'9.sz.mell.'!F28</f>
        <v>0</v>
      </c>
    </row>
    <row r="29" spans="1:6" s="11" customFormat="1" ht="24.75" customHeight="1">
      <c r="A29" s="8" t="s">
        <v>67</v>
      </c>
      <c r="B29" s="27" t="s">
        <v>68</v>
      </c>
      <c r="C29" s="14" t="s">
        <v>58</v>
      </c>
      <c r="D29" s="356">
        <f>'9.sz.mell.'!D29</f>
        <v>0</v>
      </c>
      <c r="E29" s="356">
        <f>'9.sz.mell.'!E29</f>
        <v>0</v>
      </c>
      <c r="F29" s="356">
        <f>'9.sz.mell.'!F29</f>
        <v>0</v>
      </c>
    </row>
    <row r="30" spans="1:6" s="11" customFormat="1" ht="24" customHeight="1">
      <c r="A30" s="20" t="s">
        <v>69</v>
      </c>
      <c r="B30" s="28" t="s">
        <v>70</v>
      </c>
      <c r="C30" s="21" t="s">
        <v>58</v>
      </c>
      <c r="D30" s="356">
        <f>'9.sz.mell.'!D30</f>
        <v>0</v>
      </c>
      <c r="E30" s="356">
        <f>'9.sz.mell.'!E30</f>
        <v>0</v>
      </c>
      <c r="F30" s="356">
        <f>'9.sz.mell.'!F30</f>
        <v>0</v>
      </c>
    </row>
    <row r="31" spans="1:6" s="11" customFormat="1" ht="22.5" customHeight="1">
      <c r="A31" s="29" t="s">
        <v>71</v>
      </c>
      <c r="B31" s="30" t="s">
        <v>72</v>
      </c>
      <c r="C31" s="31" t="s">
        <v>73</v>
      </c>
      <c r="D31" s="362">
        <f>SUM(D23+D24)</f>
        <v>122998649</v>
      </c>
      <c r="E31" s="362">
        <f>SUM(E23+E24)</f>
        <v>122998649</v>
      </c>
      <c r="F31" s="362">
        <f>SUM(F23+F24)</f>
        <v>28904224</v>
      </c>
    </row>
    <row r="32" spans="1:6" s="11" customFormat="1" ht="14.25" customHeight="1">
      <c r="A32" s="32" t="s">
        <v>74</v>
      </c>
      <c r="B32" s="33" t="s">
        <v>75</v>
      </c>
      <c r="C32" s="34" t="s">
        <v>76</v>
      </c>
      <c r="D32" s="389">
        <f>'9.sz.mell.'!D32</f>
        <v>0</v>
      </c>
      <c r="E32" s="389">
        <f>'9.sz.mell.'!E32</f>
        <v>0</v>
      </c>
      <c r="F32" s="389">
        <f>'9.sz.mell.'!F32</f>
        <v>0</v>
      </c>
    </row>
    <row r="33" spans="1:6" s="11" customFormat="1" ht="14.25" customHeight="1">
      <c r="A33" s="12" t="s">
        <v>77</v>
      </c>
      <c r="B33" s="13" t="s">
        <v>78</v>
      </c>
      <c r="C33" s="14" t="s">
        <v>79</v>
      </c>
      <c r="D33" s="356">
        <f>SUM(D34:D36)</f>
        <v>5500000</v>
      </c>
      <c r="E33" s="356">
        <f>SUM(E34:E36)</f>
        <v>5500000</v>
      </c>
      <c r="F33" s="356">
        <f>SUM(F34:F36)</f>
        <v>3683821</v>
      </c>
    </row>
    <row r="34" spans="1:6" s="11" customFormat="1" ht="14.25" customHeight="1">
      <c r="A34" s="12" t="s">
        <v>80</v>
      </c>
      <c r="B34" s="35" t="s">
        <v>81</v>
      </c>
      <c r="C34" s="36" t="s">
        <v>79</v>
      </c>
      <c r="D34" s="388">
        <f>'9.sz.mell.'!D34</f>
        <v>0</v>
      </c>
      <c r="E34" s="388">
        <f>'9.sz.mell.'!E34</f>
        <v>0</v>
      </c>
      <c r="F34" s="388">
        <f>'9.sz.mell.'!F34</f>
        <v>0</v>
      </c>
    </row>
    <row r="35" spans="1:6" s="11" customFormat="1" ht="14.25" customHeight="1">
      <c r="A35" s="8" t="s">
        <v>82</v>
      </c>
      <c r="B35" s="37" t="s">
        <v>83</v>
      </c>
      <c r="C35" s="36" t="s">
        <v>79</v>
      </c>
      <c r="D35" s="388">
        <f>'9.sz.mell.'!D35</f>
        <v>0</v>
      </c>
      <c r="E35" s="388">
        <f>'9.sz.mell.'!E35</f>
        <v>0</v>
      </c>
      <c r="F35" s="388">
        <f>'9.sz.mell.'!F35</f>
        <v>0</v>
      </c>
    </row>
    <row r="36" spans="1:6" s="11" customFormat="1" ht="14.25" customHeight="1">
      <c r="A36" s="8" t="s">
        <v>84</v>
      </c>
      <c r="B36" s="37" t="s">
        <v>85</v>
      </c>
      <c r="C36" s="36" t="s">
        <v>79</v>
      </c>
      <c r="D36" s="388">
        <f>'9.sz.mell.'!D36</f>
        <v>5500000</v>
      </c>
      <c r="E36" s="388">
        <f>'9.sz.mell.'!E36</f>
        <v>5500000</v>
      </c>
      <c r="F36" s="388">
        <f>'9.sz.mell.'!F36</f>
        <v>3683821</v>
      </c>
    </row>
    <row r="37" spans="1:6" s="11" customFormat="1" ht="14.25" customHeight="1">
      <c r="A37" s="12" t="s">
        <v>86</v>
      </c>
      <c r="B37" s="38" t="s">
        <v>87</v>
      </c>
      <c r="C37" s="14" t="s">
        <v>88</v>
      </c>
      <c r="D37" s="356">
        <f>SUM(D38:D39)</f>
        <v>19500000</v>
      </c>
      <c r="E37" s="356">
        <f>SUM(E38:E39)</f>
        <v>40024024</v>
      </c>
      <c r="F37" s="356">
        <f>SUM(F38:F39)</f>
        <v>39387638</v>
      </c>
    </row>
    <row r="38" spans="1:6" s="11" customFormat="1" ht="14.25" customHeight="1">
      <c r="A38" s="12" t="s">
        <v>89</v>
      </c>
      <c r="B38" s="39" t="s">
        <v>90</v>
      </c>
      <c r="C38" s="36" t="s">
        <v>88</v>
      </c>
      <c r="D38" s="388">
        <f>'9.sz.mell.'!D38</f>
        <v>19500000</v>
      </c>
      <c r="E38" s="388">
        <f>'9.sz.mell.'!E38</f>
        <v>40024024</v>
      </c>
      <c r="F38" s="388">
        <f>'9.sz.mell.'!F38</f>
        <v>39387638</v>
      </c>
    </row>
    <row r="39" spans="1:6" s="11" customFormat="1" ht="14.25" customHeight="1">
      <c r="A39" s="8" t="s">
        <v>91</v>
      </c>
      <c r="B39" s="39" t="s">
        <v>92</v>
      </c>
      <c r="C39" s="36" t="s">
        <v>88</v>
      </c>
      <c r="D39" s="388">
        <f>'9.sz.mell.'!D39</f>
        <v>0</v>
      </c>
      <c r="E39" s="388">
        <f>'9.sz.mell.'!E39</f>
        <v>0</v>
      </c>
      <c r="F39" s="388">
        <f>'9.sz.mell.'!F39</f>
        <v>0</v>
      </c>
    </row>
    <row r="40" spans="1:6" s="11" customFormat="1" ht="17.25" customHeight="1">
      <c r="A40" s="8" t="s">
        <v>93</v>
      </c>
      <c r="B40" s="40" t="s">
        <v>94</v>
      </c>
      <c r="C40" s="14" t="s">
        <v>95</v>
      </c>
      <c r="D40" s="356">
        <f>'9.sz.mell.'!D40</f>
        <v>3500000</v>
      </c>
      <c r="E40" s="356">
        <f>'9.sz.mell.'!E40</f>
        <v>4063420</v>
      </c>
      <c r="F40" s="356">
        <f>'9.sz.mell.'!F40</f>
        <v>3481517</v>
      </c>
    </row>
    <row r="41" spans="1:6" s="11" customFormat="1" ht="17.25" customHeight="1">
      <c r="A41" s="12" t="s">
        <v>96</v>
      </c>
      <c r="B41" s="38" t="s">
        <v>100</v>
      </c>
      <c r="C41" s="14" t="s">
        <v>101</v>
      </c>
      <c r="D41" s="356">
        <f>SUM(D42:D43)</f>
        <v>2760000</v>
      </c>
      <c r="E41" s="356">
        <f>SUM(E42:E43)</f>
        <v>3373415</v>
      </c>
      <c r="F41" s="356">
        <f>SUM(F42:F43)</f>
        <v>2755772</v>
      </c>
    </row>
    <row r="42" spans="1:6" s="11" customFormat="1" ht="14.25" customHeight="1">
      <c r="A42" s="12" t="s">
        <v>97</v>
      </c>
      <c r="B42" s="39" t="s">
        <v>659</v>
      </c>
      <c r="C42" s="36" t="s">
        <v>661</v>
      </c>
      <c r="D42" s="356">
        <f>'9.sz.mell.'!D42</f>
        <v>160000</v>
      </c>
      <c r="E42" s="356">
        <f>'9.sz.mell.'!E42</f>
        <v>160000</v>
      </c>
      <c r="F42" s="356">
        <f>'9.sz.mell.'!F42</f>
        <v>18535</v>
      </c>
    </row>
    <row r="43" spans="1:6" s="11" customFormat="1" ht="14.25" customHeight="1">
      <c r="A43" s="8" t="s">
        <v>98</v>
      </c>
      <c r="B43" s="39" t="s">
        <v>660</v>
      </c>
      <c r="C43" s="36" t="s">
        <v>661</v>
      </c>
      <c r="D43" s="356">
        <f>'9.sz.mell.'!D43</f>
        <v>2600000</v>
      </c>
      <c r="E43" s="356">
        <f>'9.sz.mell.'!E43</f>
        <v>3213415</v>
      </c>
      <c r="F43" s="356">
        <f>'9.sz.mell.'!F43</f>
        <v>2737237</v>
      </c>
    </row>
    <row r="44" spans="1:6" s="11" customFormat="1" ht="14.25" customHeight="1">
      <c r="A44" s="41" t="s">
        <v>99</v>
      </c>
      <c r="B44" s="42" t="s">
        <v>662</v>
      </c>
      <c r="C44" s="43" t="s">
        <v>663</v>
      </c>
      <c r="D44" s="356">
        <f>'9.sz.mell.'!D44</f>
        <v>0</v>
      </c>
      <c r="E44" s="356">
        <f>'9.sz.mell.'!E44</f>
        <v>0</v>
      </c>
      <c r="F44" s="356">
        <f>'9.sz.mell.'!F44</f>
        <v>0</v>
      </c>
    </row>
    <row r="45" spans="1:6" s="11" customFormat="1" ht="17.25" customHeight="1">
      <c r="A45" s="29" t="s">
        <v>102</v>
      </c>
      <c r="B45" s="30" t="s">
        <v>103</v>
      </c>
      <c r="C45" s="31" t="s">
        <v>104</v>
      </c>
      <c r="D45" s="362">
        <f>SUM(D32+D33+D37+D40+D41+D44)</f>
        <v>31260000</v>
      </c>
      <c r="E45" s="362">
        <f>SUM(E32+E33+E37+E40+E41+E44)</f>
        <v>52960859</v>
      </c>
      <c r="F45" s="362">
        <f>SUM(F32+F33+F37+F40+F41+F44)</f>
        <v>49308748</v>
      </c>
    </row>
    <row r="46" spans="1:6" s="11" customFormat="1" ht="14.25" customHeight="1">
      <c r="A46" s="32" t="s">
        <v>105</v>
      </c>
      <c r="B46" s="44" t="s">
        <v>106</v>
      </c>
      <c r="C46" s="45" t="s">
        <v>107</v>
      </c>
      <c r="D46" s="394">
        <f>'9.sz.mell.'!D46+'11.sz.mell'!D16+'10.sz.mell'!D16+'12.sz.mell'!D16</f>
        <v>11323866</v>
      </c>
      <c r="E46" s="394">
        <f>'9.sz.mell.'!E46+'11.sz.mell'!E16+'10.sz.mell'!E16+'12.sz.mell'!E16</f>
        <v>11326666</v>
      </c>
      <c r="F46" s="394">
        <f>'9.sz.mell.'!F46+'11.sz.mell'!F16+'10.sz.mell'!F16+'12.sz.mell'!F16</f>
        <v>9181473</v>
      </c>
    </row>
    <row r="47" spans="1:6" s="11" customFormat="1" ht="14.25" customHeight="1">
      <c r="A47" s="12" t="s">
        <v>108</v>
      </c>
      <c r="B47" s="26" t="s">
        <v>109</v>
      </c>
      <c r="C47" s="46" t="s">
        <v>110</v>
      </c>
      <c r="D47" s="394">
        <f>'9.sz.mell.'!D47+'11.sz.mell'!D17+'10.sz.mell'!D17+'12.sz.mell'!D17</f>
        <v>11428736</v>
      </c>
      <c r="E47" s="394">
        <f>'9.sz.mell.'!E47+'11.sz.mell'!E17+'10.sz.mell'!E17+'12.sz.mell'!E17</f>
        <v>11589714</v>
      </c>
      <c r="F47" s="394">
        <f>'9.sz.mell.'!F47+'11.sz.mell'!F17+'10.sz.mell'!F17+'12.sz.mell'!F17</f>
        <v>11033816</v>
      </c>
    </row>
    <row r="48" spans="1:6" s="11" customFormat="1" ht="14.25" customHeight="1">
      <c r="A48" s="12" t="s">
        <v>111</v>
      </c>
      <c r="B48" s="26" t="s">
        <v>112</v>
      </c>
      <c r="C48" s="46" t="s">
        <v>113</v>
      </c>
      <c r="D48" s="356">
        <f>'9.sz.mell.'!D48+'11.sz.mell'!D18+'10.sz.mell'!D18+'12.sz.mell'!D18</f>
        <v>4003802</v>
      </c>
      <c r="E48" s="356">
        <f>'9.sz.mell.'!E48+'11.sz.mell'!E18+'10.sz.mell'!E18+'12.sz.mell'!E18</f>
        <v>4003802</v>
      </c>
      <c r="F48" s="356">
        <f>'9.sz.mell.'!F48+'11.sz.mell'!F18+'10.sz.mell'!F18+'12.sz.mell'!F18</f>
        <v>1729780</v>
      </c>
    </row>
    <row r="49" spans="1:6" s="11" customFormat="1" ht="14.25" customHeight="1">
      <c r="A49" s="12" t="s">
        <v>114</v>
      </c>
      <c r="B49" s="26" t="s">
        <v>115</v>
      </c>
      <c r="C49" s="46" t="s">
        <v>116</v>
      </c>
      <c r="D49" s="356">
        <f>'9.sz.mell.'!D49+'10.sz.mell'!D21+'11.sz.mell'!D21+'11.sz.mell'!D21</f>
        <v>0</v>
      </c>
      <c r="E49" s="356">
        <f>'9.sz.mell.'!E49+'10.sz.mell'!E21+'11.sz.mell'!E21+'11.sz.mell'!E21</f>
        <v>0</v>
      </c>
      <c r="F49" s="356">
        <f>'9.sz.mell.'!F49+'10.sz.mell'!F21+'11.sz.mell'!F21+'11.sz.mell'!F21</f>
        <v>0</v>
      </c>
    </row>
    <row r="50" spans="1:6" s="11" customFormat="1" ht="14.25" customHeight="1">
      <c r="A50" s="12" t="s">
        <v>117</v>
      </c>
      <c r="B50" s="26" t="s">
        <v>118</v>
      </c>
      <c r="C50" s="46" t="s">
        <v>119</v>
      </c>
      <c r="D50" s="356">
        <f>'9.sz.mell.'!D50</f>
        <v>325</v>
      </c>
      <c r="E50" s="356">
        <f>'9.sz.mell.'!E50</f>
        <v>1908048</v>
      </c>
      <c r="F50" s="356">
        <f>'9.sz.mell.'!F50</f>
        <v>2165635</v>
      </c>
    </row>
    <row r="51" spans="1:6" s="11" customFormat="1" ht="14.25" customHeight="1">
      <c r="A51" s="12" t="s">
        <v>120</v>
      </c>
      <c r="B51" s="26" t="s">
        <v>121</v>
      </c>
      <c r="C51" s="46" t="s">
        <v>122</v>
      </c>
      <c r="D51" s="356">
        <f>'9.sz.mell.'!D51+'10.sz.mell'!D23+'11.sz.mell'!D23+'12.sz.mell'!D23</f>
        <v>3058396</v>
      </c>
      <c r="E51" s="356">
        <f>'9.sz.mell.'!E51+'10.sz.mell'!E23+'11.sz.mell'!E23+'12.sz.mell'!E23</f>
        <v>3058396</v>
      </c>
      <c r="F51" s="356">
        <f>'9.sz.mell.'!F51+'10.sz.mell'!F23+'11.sz.mell'!F23+'12.sz.mell'!F23</f>
        <v>3006456</v>
      </c>
    </row>
    <row r="52" spans="1:6" s="11" customFormat="1" ht="14.25" customHeight="1">
      <c r="A52" s="12" t="s">
        <v>123</v>
      </c>
      <c r="B52" s="26" t="s">
        <v>124</v>
      </c>
      <c r="C52" s="46" t="s">
        <v>125</v>
      </c>
      <c r="D52" s="356">
        <f>'9.sz.mell.'!D52+'10.sz.mell'!D24+'11.sz.mell'!D24+'12.sz.mell'!D24</f>
        <v>0</v>
      </c>
      <c r="E52" s="356">
        <f>'9.sz.mell.'!E52+'10.sz.mell'!E24+'11.sz.mell'!E24+'12.sz.mell'!E24</f>
        <v>0</v>
      </c>
      <c r="F52" s="356">
        <f>'9.sz.mell.'!F52+'10.sz.mell'!F24+'11.sz.mell'!F24+'12.sz.mell'!F24</f>
        <v>0</v>
      </c>
    </row>
    <row r="53" spans="1:6" s="11" customFormat="1" ht="14.25" customHeight="1">
      <c r="A53" s="12" t="s">
        <v>126</v>
      </c>
      <c r="B53" s="26" t="s">
        <v>127</v>
      </c>
      <c r="C53" s="46" t="s">
        <v>128</v>
      </c>
      <c r="D53" s="356">
        <f>'9.sz.mell.'!D53+'10.sz.mell'!D25+'11.sz.mell'!D25+'12.sz.mell'!D25</f>
        <v>0</v>
      </c>
      <c r="E53" s="356">
        <f>'9.sz.mell.'!E53+'10.sz.mell'!E25+'11.sz.mell'!E25+'12.sz.mell'!E25</f>
        <v>26</v>
      </c>
      <c r="F53" s="356">
        <f>'9.sz.mell.'!F53+'10.sz.mell'!F25+'11.sz.mell'!F25+'12.sz.mell'!F25</f>
        <v>26</v>
      </c>
    </row>
    <row r="54" spans="1:6" s="11" customFormat="1" ht="14.25" customHeight="1">
      <c r="A54" s="12" t="s">
        <v>129</v>
      </c>
      <c r="B54" s="26" t="s">
        <v>130</v>
      </c>
      <c r="C54" s="46" t="s">
        <v>131</v>
      </c>
      <c r="D54" s="356">
        <f>'9.sz.mell.'!D54+'10.sz.mell'!D26+'11.sz.mell'!D26+'12.sz.mell'!D26</f>
        <v>0</v>
      </c>
      <c r="E54" s="356">
        <f>'9.sz.mell.'!E54+'10.sz.mell'!E26+'11.sz.mell'!E26+'12.sz.mell'!E26</f>
        <v>0</v>
      </c>
      <c r="F54" s="356">
        <f>'9.sz.mell.'!F54+'10.sz.mell'!F26+'11.sz.mell'!F26+'12.sz.mell'!F26</f>
        <v>0</v>
      </c>
    </row>
    <row r="55" spans="1:6" s="11" customFormat="1" ht="14.25" customHeight="1">
      <c r="A55" s="12" t="s">
        <v>132</v>
      </c>
      <c r="B55" s="26" t="s">
        <v>133</v>
      </c>
      <c r="C55" s="46" t="s">
        <v>134</v>
      </c>
      <c r="D55" s="356">
        <f>'9.sz.mell.'!D55+'10.sz.mell'!D27+'11.sz.mell'!D27+'12.sz.mell'!D27</f>
        <v>0</v>
      </c>
      <c r="E55" s="356">
        <f>'9.sz.mell.'!E55+'10.sz.mell'!E27+'11.sz.mell'!E27+'12.sz.mell'!E27</f>
        <v>0</v>
      </c>
      <c r="F55" s="356">
        <f>'9.sz.mell.'!F55+'10.sz.mell'!F27+'11.sz.mell'!F27+'12.sz.mell'!F27</f>
        <v>0</v>
      </c>
    </row>
    <row r="56" spans="1:6" s="11" customFormat="1" ht="14.25" customHeight="1">
      <c r="A56" s="20" t="s">
        <v>135</v>
      </c>
      <c r="B56" s="47" t="s">
        <v>136</v>
      </c>
      <c r="C56" s="43" t="s">
        <v>137</v>
      </c>
      <c r="D56" s="356">
        <f>'9.sz.mell.'!D56+'10.sz.mell'!D28+'11.sz.mell'!D28+'12.sz.mell'!D28</f>
        <v>7268849</v>
      </c>
      <c r="E56" s="356">
        <f>'9.sz.mell.'!E56+'10.sz.mell'!E28+'11.sz.mell'!E28+'12.sz.mell'!E28</f>
        <v>64473</v>
      </c>
      <c r="F56" s="356">
        <f>'9.sz.mell.'!F56+'10.sz.mell'!F28+'11.sz.mell'!F28+'12.sz.mell'!F28</f>
        <v>63020</v>
      </c>
    </row>
    <row r="57" spans="1:6" s="11" customFormat="1" ht="15.75" customHeight="1">
      <c r="A57" s="22" t="s">
        <v>138</v>
      </c>
      <c r="B57" s="48" t="s">
        <v>139</v>
      </c>
      <c r="C57" s="24" t="s">
        <v>140</v>
      </c>
      <c r="D57" s="396">
        <f>SUM(D46:D56)</f>
        <v>37083974</v>
      </c>
      <c r="E57" s="396">
        <f>SUM(E46:E56)</f>
        <v>31951125</v>
      </c>
      <c r="F57" s="396">
        <f>SUM(F46:F56)</f>
        <v>27180206</v>
      </c>
    </row>
    <row r="58" spans="1:6" s="11" customFormat="1" ht="14.25" customHeight="1">
      <c r="A58" s="49" t="s">
        <v>141</v>
      </c>
      <c r="B58" s="25" t="s">
        <v>142</v>
      </c>
      <c r="C58" s="50" t="s">
        <v>143</v>
      </c>
      <c r="D58" s="397">
        <f>'9.sz.mell.'!D58</f>
        <v>0</v>
      </c>
      <c r="E58" s="397">
        <f>'9.sz.mell.'!E58</f>
        <v>0</v>
      </c>
      <c r="F58" s="397">
        <f>'9.sz.mell.'!F58</f>
        <v>0</v>
      </c>
    </row>
    <row r="59" spans="1:6" s="11" customFormat="1" ht="14.25" customHeight="1">
      <c r="A59" s="51" t="s">
        <v>144</v>
      </c>
      <c r="B59" s="26" t="s">
        <v>145</v>
      </c>
      <c r="C59" s="46" t="s">
        <v>146</v>
      </c>
      <c r="D59" s="397">
        <f>'9.sz.mell.'!D59</f>
        <v>600000</v>
      </c>
      <c r="E59" s="397">
        <f>'9.sz.mell.'!E59</f>
        <v>800000</v>
      </c>
      <c r="F59" s="397">
        <f>'9.sz.mell.'!F59</f>
        <v>800000</v>
      </c>
    </row>
    <row r="60" spans="1:6" s="11" customFormat="1" ht="14.25" customHeight="1">
      <c r="A60" s="51" t="s">
        <v>147</v>
      </c>
      <c r="B60" s="26" t="s">
        <v>148</v>
      </c>
      <c r="C60" s="46" t="s">
        <v>149</v>
      </c>
      <c r="D60" s="397">
        <f>'9.sz.mell.'!D60</f>
        <v>0</v>
      </c>
      <c r="E60" s="397">
        <f>'9.sz.mell.'!E60</f>
        <v>0</v>
      </c>
      <c r="F60" s="397">
        <f>'9.sz.mell.'!F60</f>
        <v>0</v>
      </c>
    </row>
    <row r="61" spans="1:6" s="11" customFormat="1" ht="14.25" customHeight="1">
      <c r="A61" s="51" t="s">
        <v>150</v>
      </c>
      <c r="B61" s="26" t="s">
        <v>151</v>
      </c>
      <c r="C61" s="46" t="s">
        <v>152</v>
      </c>
      <c r="D61" s="397">
        <f>'9.sz.mell.'!D61</f>
        <v>0</v>
      </c>
      <c r="E61" s="397">
        <f>'9.sz.mell.'!E61</f>
        <v>0</v>
      </c>
      <c r="F61" s="397">
        <f>'9.sz.mell.'!F61</f>
        <v>0</v>
      </c>
    </row>
    <row r="62" spans="1:6" s="11" customFormat="1" ht="14.25" customHeight="1">
      <c r="A62" s="52" t="s">
        <v>153</v>
      </c>
      <c r="B62" s="47" t="s">
        <v>154</v>
      </c>
      <c r="C62" s="43" t="s">
        <v>155</v>
      </c>
      <c r="D62" s="397">
        <f>'9.sz.mell.'!D62</f>
        <v>0</v>
      </c>
      <c r="E62" s="397">
        <f>'9.sz.mell.'!E62</f>
        <v>0</v>
      </c>
      <c r="F62" s="397">
        <f>'9.sz.mell.'!F62</f>
        <v>10000</v>
      </c>
    </row>
    <row r="63" spans="1:6" s="11" customFormat="1" ht="14.25" customHeight="1">
      <c r="A63" s="29" t="s">
        <v>156</v>
      </c>
      <c r="B63" s="48" t="s">
        <v>157</v>
      </c>
      <c r="C63" s="53" t="s">
        <v>158</v>
      </c>
      <c r="D63" s="398">
        <f>SUM(D58:D62)</f>
        <v>600000</v>
      </c>
      <c r="E63" s="398">
        <f>SUM(E58:E62)</f>
        <v>800000</v>
      </c>
      <c r="F63" s="398">
        <f>SUM(F58:F62)</f>
        <v>810000</v>
      </c>
    </row>
    <row r="64" spans="1:6" s="11" customFormat="1" ht="16.5" customHeight="1">
      <c r="A64" s="32" t="s">
        <v>159</v>
      </c>
      <c r="B64" s="54" t="s">
        <v>160</v>
      </c>
      <c r="C64" s="55" t="s">
        <v>161</v>
      </c>
      <c r="D64" s="394"/>
      <c r="E64" s="394">
        <f>'9.sz.mell.'!E64+'10.sz.mell'!E31+'12.sz.mell'!E31</f>
        <v>152940</v>
      </c>
      <c r="F64" s="394">
        <f>'9.sz.mell.'!F64+'10.sz.mell'!F31+'12.sz.mell'!F31</f>
        <v>183345</v>
      </c>
    </row>
    <row r="65" spans="1:6" s="11" customFormat="1" ht="17.25" customHeight="1">
      <c r="A65" s="20" t="s">
        <v>162</v>
      </c>
      <c r="B65" s="47" t="s">
        <v>163</v>
      </c>
      <c r="C65" s="56" t="s">
        <v>164</v>
      </c>
      <c r="D65" s="390">
        <f>'11.sz.mell'!D31+'12.sz.mell'!D31+'10.sz.mell'!D31+'9.sz.mell.'!D65</f>
        <v>500000</v>
      </c>
      <c r="E65" s="390">
        <f>'11.sz.mell'!E31+'12.sz.mell'!E31+'10.sz.mell'!E31+'9.sz.mell.'!E65</f>
        <v>902800</v>
      </c>
      <c r="F65" s="390">
        <f>'11.sz.mell'!F31+'12.sz.mell'!F31+'10.sz.mell'!F31+'9.sz.mell.'!F65</f>
        <v>1582800</v>
      </c>
    </row>
    <row r="66" spans="1:6" s="11" customFormat="1" ht="17.25" customHeight="1">
      <c r="A66" s="29" t="s">
        <v>165</v>
      </c>
      <c r="B66" s="23" t="s">
        <v>166</v>
      </c>
      <c r="C66" s="24" t="s">
        <v>167</v>
      </c>
      <c r="D66" s="398">
        <f>SUM(D64:D65)</f>
        <v>500000</v>
      </c>
      <c r="E66" s="398">
        <f>SUM(E64:E65)</f>
        <v>1055740</v>
      </c>
      <c r="F66" s="398">
        <f>SUM(F64:F65)</f>
        <v>1766145</v>
      </c>
    </row>
    <row r="67" spans="1:6" s="11" customFormat="1" ht="16.5" customHeight="1">
      <c r="A67" s="8" t="s">
        <v>168</v>
      </c>
      <c r="B67" s="9" t="s">
        <v>169</v>
      </c>
      <c r="C67" s="10" t="s">
        <v>170</v>
      </c>
      <c r="D67" s="397"/>
      <c r="E67" s="397"/>
      <c r="F67" s="397"/>
    </row>
    <row r="68" spans="1:6" s="11" customFormat="1" ht="14.25" customHeight="1">
      <c r="A68" s="20" t="s">
        <v>171</v>
      </c>
      <c r="B68" s="47" t="s">
        <v>172</v>
      </c>
      <c r="C68" s="21" t="s">
        <v>173</v>
      </c>
      <c r="D68" s="360"/>
      <c r="E68" s="360"/>
      <c r="F68" s="360"/>
    </row>
    <row r="69" spans="1:6" s="11" customFormat="1" ht="15.75" customHeight="1">
      <c r="A69" s="20" t="s">
        <v>174</v>
      </c>
      <c r="B69" s="57" t="s">
        <v>175</v>
      </c>
      <c r="C69" s="58" t="s">
        <v>176</v>
      </c>
      <c r="D69" s="560">
        <f>SUM(D67:D68)</f>
        <v>0</v>
      </c>
      <c r="E69" s="560">
        <f>SUM(E67:E68)</f>
        <v>0</v>
      </c>
      <c r="F69" s="560">
        <f>SUM(F67:F68)</f>
        <v>0</v>
      </c>
    </row>
    <row r="70" spans="1:6" s="11" customFormat="1" ht="21" customHeight="1">
      <c r="A70" s="29" t="s">
        <v>177</v>
      </c>
      <c r="B70" s="48" t="s">
        <v>178</v>
      </c>
      <c r="C70" s="59" t="s">
        <v>179</v>
      </c>
      <c r="D70" s="362">
        <f>SUM(D22+D31+D45+D57+D63+D66+D69)</f>
        <v>535641311.3333334</v>
      </c>
      <c r="E70" s="362">
        <f>SUM(E22+E31+E45+E57+E63+E66+E69)</f>
        <v>555975746</v>
      </c>
      <c r="F70" s="362">
        <f>SUM(F22+F31+F45+F57+F63+F66+F69)</f>
        <v>398402729</v>
      </c>
    </row>
    <row r="71" spans="1:6" s="11" customFormat="1" ht="14.25" customHeight="1">
      <c r="A71" s="8" t="s">
        <v>180</v>
      </c>
      <c r="B71" s="9" t="s">
        <v>181</v>
      </c>
      <c r="C71" s="10" t="s">
        <v>182</v>
      </c>
      <c r="D71" s="399"/>
      <c r="E71" s="399"/>
      <c r="F71" s="399"/>
    </row>
    <row r="72" spans="1:6" s="11" customFormat="1" ht="14.25" customHeight="1">
      <c r="A72" s="12" t="s">
        <v>183</v>
      </c>
      <c r="B72" s="13" t="s">
        <v>184</v>
      </c>
      <c r="C72" s="14" t="s">
        <v>185</v>
      </c>
      <c r="D72" s="373">
        <f>SUM(D73:D74)</f>
        <v>22808285</v>
      </c>
      <c r="E72" s="373">
        <f>SUM(E73:E74)</f>
        <v>22826285</v>
      </c>
      <c r="F72" s="373">
        <f>SUM(F73:F74)</f>
        <v>6410475</v>
      </c>
    </row>
    <row r="73" spans="1:6" s="11" customFormat="1" ht="14.25" customHeight="1">
      <c r="A73" s="12" t="s">
        <v>186</v>
      </c>
      <c r="B73" s="60" t="s">
        <v>187</v>
      </c>
      <c r="C73" s="14" t="s">
        <v>188</v>
      </c>
      <c r="D73" s="395">
        <f>'9.sz.mell.'!D73+'10.sz.mell'!D35+'11.sz.mell'!D35+'12.sz.mell'!D35</f>
        <v>22808285</v>
      </c>
      <c r="E73" s="395">
        <f>'9.sz.mell.'!E73+'10.sz.mell'!E35+'11.sz.mell'!E35+'12.sz.mell'!E35</f>
        <v>22826285</v>
      </c>
      <c r="F73" s="395">
        <f>'9.sz.mell.'!F73+'10.sz.mell'!F35+'11.sz.mell'!F35+'12.sz.mell'!F35</f>
        <v>6410475</v>
      </c>
    </row>
    <row r="74" spans="1:6" s="11" customFormat="1" ht="14.25" customHeight="1">
      <c r="A74" s="12" t="s">
        <v>189</v>
      </c>
      <c r="B74" s="570" t="s">
        <v>190</v>
      </c>
      <c r="C74" s="14" t="s">
        <v>191</v>
      </c>
      <c r="D74" s="395">
        <f>'9.sz.mell.'!D74</f>
        <v>0</v>
      </c>
      <c r="E74" s="395">
        <f>'9.sz.mell.'!E74</f>
        <v>0</v>
      </c>
      <c r="F74" s="395">
        <f>'9.sz.mell.'!F74</f>
        <v>0</v>
      </c>
    </row>
    <row r="75" spans="1:6" s="11" customFormat="1" ht="14.25" customHeight="1">
      <c r="A75" s="41" t="s">
        <v>192</v>
      </c>
      <c r="B75" s="569" t="s">
        <v>591</v>
      </c>
      <c r="C75" s="567" t="s">
        <v>593</v>
      </c>
      <c r="D75" s="568"/>
      <c r="E75" s="568"/>
      <c r="F75" s="568"/>
    </row>
    <row r="76" spans="1:6" s="11" customFormat="1" ht="14.25" customHeight="1">
      <c r="A76" s="29" t="s">
        <v>195</v>
      </c>
      <c r="B76" s="61" t="s">
        <v>594</v>
      </c>
      <c r="C76" s="62" t="s">
        <v>194</v>
      </c>
      <c r="D76" s="362">
        <f>SUM(D71+D72+D75)</f>
        <v>22808285</v>
      </c>
      <c r="E76" s="362">
        <f>SUM(E71+E72+E75)</f>
        <v>22826285</v>
      </c>
      <c r="F76" s="362">
        <f>SUM(F71+F72+F75)</f>
        <v>6410475</v>
      </c>
    </row>
    <row r="77" spans="1:6" s="11" customFormat="1" ht="18.75" customHeight="1">
      <c r="A77" s="29" t="s">
        <v>592</v>
      </c>
      <c r="B77" s="61" t="s">
        <v>595</v>
      </c>
      <c r="C77" s="62" t="s">
        <v>596</v>
      </c>
      <c r="D77" s="362">
        <f>SUM(D76,D70)</f>
        <v>558449596.3333334</v>
      </c>
      <c r="E77" s="362">
        <f>SUM(E76,E70)</f>
        <v>578802031</v>
      </c>
      <c r="F77" s="362">
        <f>SUM(F76,F70)</f>
        <v>404813204</v>
      </c>
    </row>
    <row r="78" spans="1:6" ht="17.25" customHeight="1">
      <c r="A78" s="1014"/>
      <c r="B78" s="1014"/>
      <c r="C78" s="1014"/>
      <c r="D78" s="1014"/>
      <c r="F78" s="795"/>
    </row>
    <row r="79" spans="1:4" s="63" customFormat="1" ht="16.5" customHeight="1">
      <c r="A79" s="1014" t="s">
        <v>197</v>
      </c>
      <c r="B79" s="1014"/>
      <c r="C79" s="1014"/>
      <c r="D79" s="1014"/>
    </row>
    <row r="80" spans="1:6" ht="37.5" customHeight="1">
      <c r="A80" s="4" t="s">
        <v>2</v>
      </c>
      <c r="B80" s="5" t="s">
        <v>198</v>
      </c>
      <c r="C80" s="5" t="s">
        <v>4</v>
      </c>
      <c r="D80" s="6" t="str">
        <f>+D4</f>
        <v>2018. évi eredeti előirányzat</v>
      </c>
      <c r="E80" s="195" t="s">
        <v>738</v>
      </c>
      <c r="F80" s="195" t="s">
        <v>739</v>
      </c>
    </row>
    <row r="81" spans="1:6" s="7" customFormat="1" ht="12" customHeight="1">
      <c r="A81" s="4" t="s">
        <v>5</v>
      </c>
      <c r="B81" s="5" t="s">
        <v>6</v>
      </c>
      <c r="C81" s="5" t="s">
        <v>7</v>
      </c>
      <c r="D81" s="6" t="s">
        <v>8</v>
      </c>
      <c r="E81" s="661" t="s">
        <v>263</v>
      </c>
      <c r="F81" s="6" t="s">
        <v>412</v>
      </c>
    </row>
    <row r="82" spans="1:9" ht="15.75" customHeight="1">
      <c r="A82" s="77" t="s">
        <v>9</v>
      </c>
      <c r="B82" s="33" t="s">
        <v>199</v>
      </c>
      <c r="C82" s="34" t="s">
        <v>200</v>
      </c>
      <c r="D82" s="394">
        <f>'9.sz.mell.'!D81+'10.sz.mell'!D47+'11.sz.mell'!D47+'12.sz.mell'!D47</f>
        <v>243685742.43735763</v>
      </c>
      <c r="E82" s="394">
        <f>'9.sz.mell.'!E81+'10.sz.mell'!E47+'11.sz.mell'!E47+'12.sz.mell'!E47</f>
        <v>248419938</v>
      </c>
      <c r="F82" s="394">
        <f>'9.sz.mell.'!F81+'10.sz.mell'!F47+'11.sz.mell'!F47+'12.sz.mell'!F47</f>
        <v>197276269</v>
      </c>
      <c r="I82" s="795"/>
    </row>
    <row r="83" spans="1:9" ht="15.75" customHeight="1">
      <c r="A83" s="49" t="s">
        <v>12</v>
      </c>
      <c r="B83" s="64" t="s">
        <v>201</v>
      </c>
      <c r="C83" s="65" t="s">
        <v>202</v>
      </c>
      <c r="D83" s="353">
        <f>'9.sz.mell.'!D82+'10.sz.mell'!D48+'11.sz.mell'!D48+'12.sz.mell'!D48</f>
        <v>36062934.58684237</v>
      </c>
      <c r="E83" s="353">
        <f>'9.sz.mell.'!E82+'10.sz.mell'!E48+'11.sz.mell'!E48+'12.sz.mell'!E48</f>
        <v>37473473.935</v>
      </c>
      <c r="F83" s="353">
        <f>'9.sz.mell.'!F82+'10.sz.mell'!F48+'11.sz.mell'!F48+'12.sz.mell'!F48</f>
        <v>29510589</v>
      </c>
      <c r="I83" s="795"/>
    </row>
    <row r="84" spans="1:9" ht="15.75" customHeight="1">
      <c r="A84" s="51" t="s">
        <v>15</v>
      </c>
      <c r="B84" s="66" t="s">
        <v>203</v>
      </c>
      <c r="C84" s="67" t="s">
        <v>204</v>
      </c>
      <c r="D84" s="353">
        <f>'9.sz.mell.'!D83+'10.sz.mell'!D49+'11.sz.mell'!D49+'12.sz.mell'!D49</f>
        <v>102204115.7480315</v>
      </c>
      <c r="E84" s="353">
        <f>'9.sz.mell.'!E83+'10.sz.mell'!E49+'11.sz.mell'!E49+'12.sz.mell'!E49</f>
        <v>106024195</v>
      </c>
      <c r="F84" s="353">
        <f>'9.sz.mell.'!F83+'10.sz.mell'!F49+'11.sz.mell'!F49+'12.sz.mell'!F49</f>
        <v>83944611</v>
      </c>
      <c r="I84" s="795"/>
    </row>
    <row r="85" spans="1:9" ht="15.75" customHeight="1">
      <c r="A85" s="49" t="s">
        <v>18</v>
      </c>
      <c r="B85" s="66" t="s">
        <v>205</v>
      </c>
      <c r="C85" s="67" t="s">
        <v>206</v>
      </c>
      <c r="D85" s="353">
        <f>'9.sz.mell.'!D84+'10.sz.mell'!D50+'11.sz.mell'!D50+'12.sz.mell'!D50</f>
        <v>3100000</v>
      </c>
      <c r="E85" s="353">
        <f>'9.sz.mell.'!E84+'10.sz.mell'!E50+'11.sz.mell'!E50+'12.sz.mell'!E50</f>
        <v>3100000</v>
      </c>
      <c r="F85" s="353">
        <f>'9.sz.mell.'!F84+'10.sz.mell'!F50+'11.sz.mell'!F50+'12.sz.mell'!F50</f>
        <v>722200</v>
      </c>
      <c r="I85" s="795"/>
    </row>
    <row r="86" spans="1:9" ht="15.75" customHeight="1">
      <c r="A86" s="51" t="s">
        <v>21</v>
      </c>
      <c r="B86" s="66" t="s">
        <v>207</v>
      </c>
      <c r="C86" s="67" t="s">
        <v>208</v>
      </c>
      <c r="D86" s="356">
        <f>SUM(D87:D93)</f>
        <v>8192702</v>
      </c>
      <c r="E86" s="356">
        <f>SUM(E87:E93)</f>
        <v>16863341</v>
      </c>
      <c r="F86" s="356">
        <f>SUM(F87:F93)</f>
        <v>6925459</v>
      </c>
      <c r="I86" s="795"/>
    </row>
    <row r="87" spans="1:9" ht="15.75" customHeight="1">
      <c r="A87" s="51" t="s">
        <v>24</v>
      </c>
      <c r="B87" s="561" t="s">
        <v>209</v>
      </c>
      <c r="C87" s="70" t="s">
        <v>210</v>
      </c>
      <c r="D87" s="388">
        <f>'9.sz.mell.'!D86</f>
        <v>5492702</v>
      </c>
      <c r="E87" s="388">
        <f>'9.sz.mell.'!E86</f>
        <v>13202341</v>
      </c>
      <c r="F87" s="388">
        <f>'9.sz.mell.'!F86</f>
        <v>4117459</v>
      </c>
      <c r="I87" s="795"/>
    </row>
    <row r="88" spans="1:9" ht="15.75" customHeight="1">
      <c r="A88" s="51" t="s">
        <v>27</v>
      </c>
      <c r="B88" s="68" t="s">
        <v>211</v>
      </c>
      <c r="C88" s="94" t="s">
        <v>212</v>
      </c>
      <c r="D88" s="388">
        <f>'9.sz.mell.'!D87</f>
        <v>0</v>
      </c>
      <c r="E88" s="388">
        <f>'9.sz.mell.'!E87</f>
        <v>0</v>
      </c>
      <c r="F88" s="388">
        <f>'9.sz.mell.'!F87</f>
        <v>0</v>
      </c>
      <c r="I88" s="795"/>
    </row>
    <row r="89" spans="1:9" ht="15.75" customHeight="1">
      <c r="A89" s="49" t="s">
        <v>30</v>
      </c>
      <c r="B89" s="68" t="s">
        <v>213</v>
      </c>
      <c r="C89" s="94" t="s">
        <v>214</v>
      </c>
      <c r="D89" s="388">
        <f>'9.sz.mell.'!D88</f>
        <v>0</v>
      </c>
      <c r="E89" s="388">
        <f>'9.sz.mell.'!E88</f>
        <v>0</v>
      </c>
      <c r="F89" s="388">
        <f>'9.sz.mell.'!F88</f>
        <v>0</v>
      </c>
      <c r="I89" s="795"/>
    </row>
    <row r="90" spans="1:9" ht="15.75" customHeight="1">
      <c r="A90" s="51" t="s">
        <v>33</v>
      </c>
      <c r="B90" s="69" t="s">
        <v>215</v>
      </c>
      <c r="C90" s="94" t="s">
        <v>216</v>
      </c>
      <c r="D90" s="388">
        <f>'9.sz.mell.'!D89</f>
        <v>0</v>
      </c>
      <c r="E90" s="388">
        <f>'9.sz.mell.'!E89</f>
        <v>0</v>
      </c>
      <c r="F90" s="388">
        <f>'9.sz.mell.'!F89</f>
        <v>0</v>
      </c>
      <c r="I90" s="795"/>
    </row>
    <row r="91" spans="1:9" ht="15.75" customHeight="1">
      <c r="A91" s="51" t="s">
        <v>36</v>
      </c>
      <c r="B91" s="68" t="s">
        <v>217</v>
      </c>
      <c r="C91" s="94" t="s">
        <v>218</v>
      </c>
      <c r="D91" s="388">
        <f>'9.sz.mell.'!D90</f>
        <v>0</v>
      </c>
      <c r="E91" s="388">
        <f>'9.sz.mell.'!E90</f>
        <v>0</v>
      </c>
      <c r="F91" s="388">
        <f>'9.sz.mell.'!F90</f>
        <v>0</v>
      </c>
      <c r="I91" s="795"/>
    </row>
    <row r="92" spans="1:9" ht="15.75" customHeight="1">
      <c r="A92" s="51" t="s">
        <v>38</v>
      </c>
      <c r="B92" s="68" t="s">
        <v>219</v>
      </c>
      <c r="C92" s="94" t="s">
        <v>220</v>
      </c>
      <c r="D92" s="388">
        <f>'9.sz.mell.'!D91</f>
        <v>2700000</v>
      </c>
      <c r="E92" s="388">
        <f>'9.sz.mell.'!E91</f>
        <v>3661000</v>
      </c>
      <c r="F92" s="388">
        <f>'9.sz.mell.'!F91</f>
        <v>2808000</v>
      </c>
      <c r="I92" s="795"/>
    </row>
    <row r="93" spans="1:9" ht="15.75" customHeight="1">
      <c r="A93" s="49" t="s">
        <v>40</v>
      </c>
      <c r="B93" s="68" t="s">
        <v>221</v>
      </c>
      <c r="C93" s="94" t="s">
        <v>222</v>
      </c>
      <c r="D93" s="388">
        <f>'9.sz.mell.'!D92</f>
        <v>0</v>
      </c>
      <c r="E93" s="388">
        <f>'9.sz.mell.'!E92</f>
        <v>0</v>
      </c>
      <c r="F93" s="388">
        <f>'9.sz.mell.'!F92</f>
        <v>0</v>
      </c>
      <c r="I93" s="795"/>
    </row>
    <row r="94" spans="1:9" ht="15.75" customHeight="1">
      <c r="A94" s="51" t="s">
        <v>42</v>
      </c>
      <c r="B94" s="68" t="s">
        <v>223</v>
      </c>
      <c r="C94" s="70" t="s">
        <v>222</v>
      </c>
      <c r="D94" s="388">
        <f>'9.sz.mell.'!D93</f>
        <v>0</v>
      </c>
      <c r="E94" s="388">
        <f>'9.sz.mell.'!E93</f>
        <v>0</v>
      </c>
      <c r="F94" s="388">
        <f>'9.sz.mell.'!F93</f>
        <v>0</v>
      </c>
      <c r="I94" s="795"/>
    </row>
    <row r="95" spans="1:9" ht="15.75" customHeight="1">
      <c r="A95" s="52" t="s">
        <v>44</v>
      </c>
      <c r="B95" s="71" t="s">
        <v>224</v>
      </c>
      <c r="C95" s="72" t="s">
        <v>222</v>
      </c>
      <c r="D95" s="388">
        <f>'9.sz.mell.'!D94</f>
        <v>0</v>
      </c>
      <c r="E95" s="388">
        <f>'9.sz.mell.'!E94</f>
        <v>0</v>
      </c>
      <c r="F95" s="388">
        <f>'9.sz.mell.'!F94</f>
        <v>0</v>
      </c>
      <c r="I95" s="795"/>
    </row>
    <row r="96" spans="1:9" ht="15.75" customHeight="1">
      <c r="A96" s="73" t="s">
        <v>46</v>
      </c>
      <c r="B96" s="74" t="s">
        <v>408</v>
      </c>
      <c r="C96" s="31" t="s">
        <v>225</v>
      </c>
      <c r="D96" s="396">
        <f>SUM(D82:D86)</f>
        <v>393245494.7722315</v>
      </c>
      <c r="E96" s="396">
        <f>SUM(E82:E86)</f>
        <v>411880947.935</v>
      </c>
      <c r="F96" s="396">
        <f>SUM(F82:F86)</f>
        <v>318379128</v>
      </c>
      <c r="I96" s="795"/>
    </row>
    <row r="97" spans="1:9" ht="16.5" customHeight="1">
      <c r="A97" s="49" t="s">
        <v>48</v>
      </c>
      <c r="B97" s="64" t="s">
        <v>226</v>
      </c>
      <c r="C97" s="65" t="s">
        <v>227</v>
      </c>
      <c r="D97" s="353">
        <f>'9.sz.mell.'!D96+'10.sz.mell'!D53+'11.sz.mell'!D53+'12.sz.mell'!D53</f>
        <v>114610550</v>
      </c>
      <c r="E97" s="353">
        <f>'9.sz.mell.'!E96+'10.sz.mell'!E53+'11.sz.mell'!E53+'12.sz.mell'!E53</f>
        <v>114542550</v>
      </c>
      <c r="F97" s="353">
        <f>'9.sz.mell.'!F96+'10.sz.mell'!F53+'11.sz.mell'!F53+'12.sz.mell'!F53</f>
        <v>3319280</v>
      </c>
      <c r="I97" s="795"/>
    </row>
    <row r="98" spans="1:9" ht="16.5" customHeight="1">
      <c r="A98" s="51" t="s">
        <v>50</v>
      </c>
      <c r="B98" s="66" t="s">
        <v>228</v>
      </c>
      <c r="C98" s="67" t="s">
        <v>229</v>
      </c>
      <c r="D98" s="353">
        <f>'9.sz.mell.'!D97+'10.sz.mell'!D54+'11.sz.mell'!D54+'12.sz.mell'!D54</f>
        <v>43277714</v>
      </c>
      <c r="E98" s="353">
        <f>'9.sz.mell.'!E97+'10.sz.mell'!E54+'11.sz.mell'!E54+'12.sz.mell'!E54</f>
        <v>43127714</v>
      </c>
      <c r="F98" s="353">
        <f>'9.sz.mell.'!F97+'10.sz.mell'!F54+'11.sz.mell'!F54+'12.sz.mell'!F54</f>
        <v>0</v>
      </c>
      <c r="I98" s="795"/>
    </row>
    <row r="99" spans="1:9" ht="16.5" customHeight="1">
      <c r="A99" s="49" t="s">
        <v>53</v>
      </c>
      <c r="B99" s="13" t="s">
        <v>230</v>
      </c>
      <c r="C99" s="14" t="s">
        <v>231</v>
      </c>
      <c r="D99" s="356">
        <f>SUM(D100:D105)</f>
        <v>565000</v>
      </c>
      <c r="E99" s="356">
        <f>SUM(E100:E105)</f>
        <v>2499982</v>
      </c>
      <c r="F99" s="353">
        <f>'9.sz.mell.'!F98+'10.sz.mell'!F55+'11.sz.mell'!F55+'12.sz.mell'!F55</f>
        <v>1934982</v>
      </c>
      <c r="I99" s="795"/>
    </row>
    <row r="100" spans="1:9" ht="16.5" customHeight="1">
      <c r="A100" s="51" t="s">
        <v>56</v>
      </c>
      <c r="B100" s="562" t="s">
        <v>232</v>
      </c>
      <c r="C100" s="36" t="s">
        <v>233</v>
      </c>
      <c r="D100" s="559">
        <f>'9.sz.mell.'!D99</f>
        <v>0</v>
      </c>
      <c r="E100" s="559">
        <f>'9.sz.mell.'!E99</f>
        <v>0</v>
      </c>
      <c r="F100" s="353"/>
      <c r="I100" s="795"/>
    </row>
    <row r="101" spans="1:9" ht="16.5" customHeight="1">
      <c r="A101" s="49" t="s">
        <v>59</v>
      </c>
      <c r="B101" s="563" t="s">
        <v>213</v>
      </c>
      <c r="C101" s="36" t="s">
        <v>234</v>
      </c>
      <c r="D101" s="559">
        <f>'9.sz.mell.'!D100</f>
        <v>0</v>
      </c>
      <c r="E101" s="559">
        <f>'9.sz.mell.'!E100</f>
        <v>0</v>
      </c>
      <c r="F101" s="353"/>
      <c r="I101" s="795"/>
    </row>
    <row r="102" spans="1:9" ht="16.5" customHeight="1">
      <c r="A102" s="51" t="s">
        <v>61</v>
      </c>
      <c r="B102" s="563" t="s">
        <v>235</v>
      </c>
      <c r="C102" s="36" t="s">
        <v>236</v>
      </c>
      <c r="D102" s="559">
        <f>'9.sz.mell.'!D101</f>
        <v>0</v>
      </c>
      <c r="E102" s="559">
        <f>'9.sz.mell.'!E101</f>
        <v>1934982</v>
      </c>
      <c r="F102" s="353"/>
      <c r="I102" s="795"/>
    </row>
    <row r="103" spans="1:9" ht="16.5" customHeight="1">
      <c r="A103" s="49" t="s">
        <v>63</v>
      </c>
      <c r="B103" s="563" t="s">
        <v>237</v>
      </c>
      <c r="C103" s="36" t="s">
        <v>238</v>
      </c>
      <c r="D103" s="559">
        <f>'9.sz.mell.'!D102</f>
        <v>0</v>
      </c>
      <c r="E103" s="559">
        <f>'9.sz.mell.'!E102</f>
        <v>0</v>
      </c>
      <c r="F103" s="353"/>
      <c r="I103" s="795"/>
    </row>
    <row r="104" spans="1:9" ht="16.5" customHeight="1">
      <c r="A104" s="51" t="s">
        <v>65</v>
      </c>
      <c r="B104" s="563" t="s">
        <v>239</v>
      </c>
      <c r="C104" s="36" t="s">
        <v>240</v>
      </c>
      <c r="D104" s="559">
        <f>'9.sz.mell.'!D103</f>
        <v>0</v>
      </c>
      <c r="E104" s="559">
        <f>'9.sz.mell.'!E103</f>
        <v>0</v>
      </c>
      <c r="F104" s="353"/>
      <c r="I104" s="795"/>
    </row>
    <row r="105" spans="1:9" ht="16.5" customHeight="1">
      <c r="A105" s="75" t="s">
        <v>67</v>
      </c>
      <c r="B105" s="564" t="s">
        <v>241</v>
      </c>
      <c r="C105" s="36" t="s">
        <v>242</v>
      </c>
      <c r="D105" s="559">
        <f>'9.sz.mell.'!D104</f>
        <v>565000</v>
      </c>
      <c r="E105" s="559">
        <f>'9.sz.mell.'!E104</f>
        <v>565000</v>
      </c>
      <c r="F105" s="353"/>
      <c r="I105" s="795"/>
    </row>
    <row r="106" spans="1:9" ht="16.5" customHeight="1">
      <c r="A106" s="73" t="s">
        <v>69</v>
      </c>
      <c r="B106" s="74" t="s">
        <v>407</v>
      </c>
      <c r="C106" s="31" t="s">
        <v>243</v>
      </c>
      <c r="D106" s="362">
        <f>+D97+D98+D99</f>
        <v>158453264</v>
      </c>
      <c r="E106" s="362">
        <f>+E97+E98+E99</f>
        <v>160170246</v>
      </c>
      <c r="F106" s="362">
        <f>+F97+F98+F99</f>
        <v>5254262</v>
      </c>
      <c r="I106" s="795"/>
    </row>
    <row r="107" spans="1:9" ht="23.25" customHeight="1">
      <c r="A107" s="76" t="s">
        <v>71</v>
      </c>
      <c r="B107" s="48" t="s">
        <v>244</v>
      </c>
      <c r="C107" s="31" t="s">
        <v>245</v>
      </c>
      <c r="D107" s="400">
        <f>SUM(D96+D106)</f>
        <v>551698758.7722316</v>
      </c>
      <c r="E107" s="400">
        <f>SUM(E96+E106)</f>
        <v>572051193.935</v>
      </c>
      <c r="F107" s="400">
        <f>SUM(F96+F106)</f>
        <v>323633390</v>
      </c>
      <c r="I107" s="795"/>
    </row>
    <row r="108" spans="1:6" ht="16.5" customHeight="1">
      <c r="A108" s="77" t="s">
        <v>74</v>
      </c>
      <c r="B108" s="78" t="s">
        <v>246</v>
      </c>
      <c r="C108" s="79" t="s">
        <v>247</v>
      </c>
      <c r="D108" s="565">
        <f>'9.sz.mell.'!D107</f>
        <v>0</v>
      </c>
      <c r="E108" s="565">
        <f>'9.sz.mell.'!E107</f>
        <v>0</v>
      </c>
      <c r="F108" s="565">
        <f>'9.sz.mell.'!F107</f>
        <v>0</v>
      </c>
    </row>
    <row r="109" spans="1:6" ht="16.5" customHeight="1">
      <c r="A109" s="51" t="s">
        <v>77</v>
      </c>
      <c r="B109" s="80" t="s">
        <v>248</v>
      </c>
      <c r="C109" s="67" t="s">
        <v>249</v>
      </c>
      <c r="D109" s="373">
        <f>'9.sz.mell.'!D108</f>
        <v>0</v>
      </c>
      <c r="E109" s="373">
        <f>'9.sz.mell.'!E108</f>
        <v>0</v>
      </c>
      <c r="F109" s="373">
        <f>'9.sz.mell.'!F108</f>
        <v>0</v>
      </c>
    </row>
    <row r="110" spans="1:6" ht="16.5" customHeight="1">
      <c r="A110" s="81" t="s">
        <v>80</v>
      </c>
      <c r="B110" s="80" t="s">
        <v>250</v>
      </c>
      <c r="C110" s="67" t="s">
        <v>251</v>
      </c>
      <c r="D110" s="399">
        <f>'9.sz.mell.'!D109</f>
        <v>6750837</v>
      </c>
      <c r="E110" s="399">
        <f>'9.sz.mell.'!E109</f>
        <v>6750837</v>
      </c>
      <c r="F110" s="399">
        <f>'9.sz.mell.'!F109</f>
        <v>6750837</v>
      </c>
    </row>
    <row r="111" spans="1:6" ht="16.5" customHeight="1">
      <c r="A111" s="51" t="s">
        <v>82</v>
      </c>
      <c r="B111" s="80" t="s">
        <v>252</v>
      </c>
      <c r="C111" s="67" t="s">
        <v>253</v>
      </c>
      <c r="D111" s="356"/>
      <c r="E111" s="356"/>
      <c r="F111" s="356"/>
    </row>
    <row r="112" spans="1:7" ht="24.75" customHeight="1">
      <c r="A112" s="82" t="s">
        <v>84</v>
      </c>
      <c r="B112" s="30" t="s">
        <v>254</v>
      </c>
      <c r="C112" s="31" t="s">
        <v>255</v>
      </c>
      <c r="D112" s="380">
        <f>SUM(D108:D111)</f>
        <v>6750837</v>
      </c>
      <c r="E112" s="380">
        <f>SUM(E108:E111)</f>
        <v>6750837</v>
      </c>
      <c r="F112" s="380">
        <f>SUM(F108:F111)</f>
        <v>6750837</v>
      </c>
      <c r="G112" s="84"/>
    </row>
    <row r="113" spans="1:6" s="11" customFormat="1" ht="27.75" customHeight="1">
      <c r="A113" s="85">
        <v>32</v>
      </c>
      <c r="B113" s="23" t="s">
        <v>256</v>
      </c>
      <c r="C113" s="86" t="s">
        <v>257</v>
      </c>
      <c r="D113" s="380">
        <f>D107+D112</f>
        <v>558449595.7722316</v>
      </c>
      <c r="E113" s="380">
        <f>E107+E112</f>
        <v>578802030.935</v>
      </c>
      <c r="F113" s="380">
        <f>F107+F112</f>
        <v>330384227</v>
      </c>
    </row>
    <row r="114" spans="4:6" ht="16.5" customHeight="1">
      <c r="D114" s="387"/>
      <c r="E114" s="387"/>
      <c r="F114" s="387"/>
    </row>
    <row r="115" ht="16.5" customHeight="1">
      <c r="F115" s="795"/>
    </row>
    <row r="116" spans="1:11" ht="30.75" customHeight="1">
      <c r="A116" s="1021" t="s">
        <v>258</v>
      </c>
      <c r="B116" s="1021"/>
      <c r="C116" s="1021"/>
      <c r="D116" s="1021"/>
      <c r="E116" s="981"/>
      <c r="F116" s="981"/>
      <c r="J116" s="981"/>
      <c r="K116" s="981"/>
    </row>
    <row r="117" spans="1:4" ht="15" customHeight="1">
      <c r="A117" s="1020"/>
      <c r="B117" s="1020"/>
      <c r="C117" s="2"/>
      <c r="D117" s="89"/>
    </row>
    <row r="118" spans="1:11" ht="29.25" customHeight="1">
      <c r="A118" s="90">
        <v>1</v>
      </c>
      <c r="B118" s="1016" t="s">
        <v>259</v>
      </c>
      <c r="C118" s="1017"/>
      <c r="D118" s="91">
        <f>D70-D107</f>
        <v>-16057447.438898206</v>
      </c>
      <c r="F118" s="805"/>
      <c r="K118" s="795"/>
    </row>
    <row r="119" spans="1:4" ht="29.25" customHeight="1">
      <c r="A119" s="92" t="s">
        <v>12</v>
      </c>
      <c r="B119" s="1018" t="s">
        <v>601</v>
      </c>
      <c r="C119" s="1019"/>
      <c r="D119" s="93">
        <f>D76-D112</f>
        <v>16057448</v>
      </c>
    </row>
    <row r="120" ht="15.75">
      <c r="E120" s="982"/>
    </row>
    <row r="121" spans="4:5" ht="15.75">
      <c r="D121" s="387"/>
      <c r="E121" s="983"/>
    </row>
    <row r="122" spans="4:5" ht="15.75">
      <c r="D122" s="883"/>
      <c r="E122" s="984"/>
    </row>
    <row r="123" ht="15.75">
      <c r="E123" s="982"/>
    </row>
    <row r="124" ht="15.75">
      <c r="D124" s="802"/>
    </row>
    <row r="125" ht="15.75">
      <c r="D125" s="802"/>
    </row>
    <row r="126" ht="15.75">
      <c r="D126" s="802"/>
    </row>
    <row r="128" ht="15.75">
      <c r="D128" s="883"/>
    </row>
    <row r="129" ht="15.75">
      <c r="D129" s="802"/>
    </row>
    <row r="130" ht="15.75">
      <c r="D130" s="802"/>
    </row>
    <row r="131" ht="15.75">
      <c r="D131" s="802"/>
    </row>
    <row r="137" ht="15.75">
      <c r="D137" s="883"/>
    </row>
    <row r="138" ht="15.75">
      <c r="F138" s="802"/>
    </row>
    <row r="139" ht="15.75">
      <c r="F139" s="88"/>
    </row>
    <row r="140" ht="15.75">
      <c r="D140" s="883"/>
    </row>
  </sheetData>
  <sheetProtection/>
  <mergeCells count="9">
    <mergeCell ref="A2:F2"/>
    <mergeCell ref="A1:F1"/>
    <mergeCell ref="B118:C118"/>
    <mergeCell ref="B119:C119"/>
    <mergeCell ref="A117:B117"/>
    <mergeCell ref="A79:D79"/>
    <mergeCell ref="A3:B3"/>
    <mergeCell ref="A78:D78"/>
    <mergeCell ref="A116:D116"/>
  </mergeCells>
  <printOptions horizontalCentered="1"/>
  <pageMargins left="0.5905511811023623" right="0.5905511811023623" top="1.062992125984252" bottom="0.8661417322834646" header="0.7874015748031497" footer="0.5905511811023623"/>
  <pageSetup fitToHeight="0" fitToWidth="1" horizontalDpi="600" verticalDpi="600" orientation="portrait" paperSize="9" scale="67" r:id="rId1"/>
  <headerFooter alignWithMargins="0">
    <oddHeader>&amp;C&amp;"Times New Roman CE,Félkövér"&amp;12
&amp;R&amp;"Times New Roman CE,Félkövér dőlt"&amp;11 1. melléklet a ........./2018. (.......) önkormányzati rendelethez</oddHeader>
  </headerFooter>
  <rowBreaks count="2" manualBreakCount="2">
    <brk id="45" max="5" man="1"/>
    <brk id="9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0">
      <selection activeCell="G10" sqref="G10"/>
    </sheetView>
  </sheetViews>
  <sheetFormatPr defaultColWidth="9.375" defaultRowHeight="12.75"/>
  <cols>
    <col min="1" max="1" width="8.00390625" style="406" customWidth="1"/>
    <col min="2" max="2" width="86.125" style="406" customWidth="1"/>
    <col min="3" max="3" width="21.50390625" style="406" customWidth="1"/>
    <col min="4" max="16384" width="9.375" style="406" customWidth="1"/>
  </cols>
  <sheetData>
    <row r="1" spans="1:3" s="405" customFormat="1" ht="60" customHeight="1">
      <c r="A1" s="1115" t="s">
        <v>630</v>
      </c>
      <c r="B1" s="1115"/>
      <c r="C1" s="1115"/>
    </row>
    <row r="2" ht="15">
      <c r="C2" s="451" t="s">
        <v>1</v>
      </c>
    </row>
    <row r="3" spans="1:3" ht="33.75" customHeight="1">
      <c r="A3" s="528" t="s">
        <v>527</v>
      </c>
      <c r="B3" s="529" t="s">
        <v>262</v>
      </c>
      <c r="C3" s="530" t="s">
        <v>386</v>
      </c>
    </row>
    <row r="4" spans="1:3" ht="22.5" customHeight="1">
      <c r="A4" s="407" t="s">
        <v>9</v>
      </c>
      <c r="B4" s="525" t="s">
        <v>572</v>
      </c>
      <c r="C4" s="408">
        <f>'9.sz.mell.'!F45-'1.sz.mell.'!D42</f>
        <v>49148748</v>
      </c>
    </row>
    <row r="5" spans="1:3" ht="22.5" customHeight="1">
      <c r="A5" s="409" t="s">
        <v>12</v>
      </c>
      <c r="B5" s="526" t="s">
        <v>573</v>
      </c>
      <c r="C5" s="408"/>
    </row>
    <row r="6" spans="1:3" ht="22.5" customHeight="1">
      <c r="A6" s="409" t="s">
        <v>15</v>
      </c>
      <c r="B6" s="526" t="s">
        <v>574</v>
      </c>
      <c r="C6" s="410"/>
    </row>
    <row r="7" spans="1:3" ht="31.5" customHeight="1">
      <c r="A7" s="409" t="s">
        <v>18</v>
      </c>
      <c r="B7" s="526" t="s">
        <v>575</v>
      </c>
      <c r="C7" s="410">
        <f>'1.sz.mell.'!D63</f>
        <v>600000</v>
      </c>
    </row>
    <row r="8" spans="1:3" ht="22.5" customHeight="1">
      <c r="A8" s="409" t="s">
        <v>21</v>
      </c>
      <c r="B8" s="526" t="s">
        <v>576</v>
      </c>
      <c r="C8" s="410">
        <f>'1.sz.mell.'!D42</f>
        <v>160000</v>
      </c>
    </row>
    <row r="9" spans="1:3" ht="28.5" customHeight="1">
      <c r="A9" s="532" t="s">
        <v>24</v>
      </c>
      <c r="B9" s="527" t="s">
        <v>577</v>
      </c>
      <c r="C9" s="536"/>
    </row>
    <row r="10" spans="1:3" s="405" customFormat="1" ht="22.5" customHeight="1">
      <c r="A10" s="533" t="s">
        <v>27</v>
      </c>
      <c r="B10" s="531" t="s">
        <v>578</v>
      </c>
      <c r="C10" s="537">
        <f>SUM(C4:C9)</f>
        <v>49908748</v>
      </c>
    </row>
    <row r="11" spans="1:3" s="405" customFormat="1" ht="22.5" customHeight="1">
      <c r="A11" s="534" t="s">
        <v>30</v>
      </c>
      <c r="B11" s="531" t="s">
        <v>579</v>
      </c>
      <c r="C11" s="537">
        <f>C10/2</f>
        <v>24954374</v>
      </c>
    </row>
    <row r="12" spans="1:3" s="405" customFormat="1" ht="27" customHeight="1">
      <c r="A12" s="407" t="s">
        <v>33</v>
      </c>
      <c r="B12" s="525" t="s">
        <v>580</v>
      </c>
      <c r="C12" s="408">
        <v>0</v>
      </c>
    </row>
    <row r="13" spans="1:3" ht="34.5" customHeight="1">
      <c r="A13" s="409" t="s">
        <v>36</v>
      </c>
      <c r="B13" s="526" t="s">
        <v>581</v>
      </c>
      <c r="C13" s="410"/>
    </row>
    <row r="14" spans="1:3" ht="34.5" customHeight="1">
      <c r="A14" s="409" t="s">
        <v>38</v>
      </c>
      <c r="B14" s="526" t="s">
        <v>582</v>
      </c>
      <c r="C14" s="410"/>
    </row>
    <row r="15" spans="1:3" ht="34.5" customHeight="1">
      <c r="A15" s="409" t="s">
        <v>40</v>
      </c>
      <c r="B15" s="526" t="s">
        <v>583</v>
      </c>
      <c r="C15" s="410"/>
    </row>
    <row r="16" spans="1:3" ht="34.5" customHeight="1">
      <c r="A16" s="409" t="s">
        <v>42</v>
      </c>
      <c r="B16" s="526" t="s">
        <v>584</v>
      </c>
      <c r="C16" s="410"/>
    </row>
    <row r="17" spans="1:3" ht="34.5" customHeight="1">
      <c r="A17" s="409" t="s">
        <v>44</v>
      </c>
      <c r="B17" s="526" t="s">
        <v>585</v>
      </c>
      <c r="C17" s="410"/>
    </row>
    <row r="18" spans="1:3" ht="34.5" customHeight="1">
      <c r="A18" s="535" t="s">
        <v>46</v>
      </c>
      <c r="B18" s="527" t="s">
        <v>586</v>
      </c>
      <c r="C18" s="536"/>
    </row>
    <row r="19" spans="1:3" ht="34.5" customHeight="1">
      <c r="A19" s="534" t="s">
        <v>48</v>
      </c>
      <c r="B19" s="531" t="s">
        <v>587</v>
      </c>
      <c r="C19" s="538">
        <f>SUM(C12:C18)</f>
        <v>0</v>
      </c>
    </row>
    <row r="20" spans="1:3" s="405" customFormat="1" ht="24" customHeight="1">
      <c r="A20" s="534" t="s">
        <v>50</v>
      </c>
      <c r="B20" s="531" t="s">
        <v>588</v>
      </c>
      <c r="C20" s="539">
        <f>C11-C19</f>
        <v>24954374</v>
      </c>
    </row>
  </sheetData>
  <sheetProtection/>
  <mergeCells count="1">
    <mergeCell ref="A1:C1"/>
  </mergeCells>
  <printOptions horizontalCentered="1"/>
  <pageMargins left="0.5118110236220472" right="0.5118110236220472" top="1.141732283464567" bottom="0.7480314960629921" header="0.5118110236220472" footer="0.31496062992125984"/>
  <pageSetup orientation="portrait" paperSize="9" scale="85" r:id="rId1"/>
  <headerFooter>
    <oddHeader>&amp;R&amp;"Times New Roman,Félkövér dőlt"&amp;11 18. melléklet a ...../2017.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375" style="411" customWidth="1"/>
    <col min="2" max="2" width="45.125" style="411" customWidth="1"/>
    <col min="3" max="5" width="22.875" style="418" customWidth="1"/>
    <col min="6" max="6" width="9.375" style="411" customWidth="1"/>
    <col min="7" max="7" width="12.875" style="411" bestFit="1" customWidth="1"/>
    <col min="8" max="16384" width="9.375" style="411" customWidth="1"/>
  </cols>
  <sheetData>
    <row r="1" spans="1:5" ht="36.75" customHeight="1">
      <c r="A1" s="1116" t="s">
        <v>631</v>
      </c>
      <c r="B1" s="1116"/>
      <c r="C1" s="1116"/>
      <c r="D1" s="1116"/>
      <c r="E1" s="1116"/>
    </row>
    <row r="2" spans="1:5" ht="15" customHeight="1">
      <c r="A2" s="404"/>
      <c r="B2" s="404"/>
      <c r="C2" s="404" t="s">
        <v>534</v>
      </c>
      <c r="D2" s="404"/>
      <c r="E2" s="404"/>
    </row>
    <row r="3" spans="1:5" ht="15">
      <c r="A3" s="118"/>
      <c r="B3" s="118"/>
      <c r="C3" s="412"/>
      <c r="D3" s="412"/>
      <c r="E3" s="427" t="s">
        <v>485</v>
      </c>
    </row>
    <row r="4" spans="1:7" s="413" customFormat="1" ht="71.25">
      <c r="A4" s="684" t="s">
        <v>365</v>
      </c>
      <c r="B4" s="685" t="s">
        <v>528</v>
      </c>
      <c r="C4" s="686" t="s">
        <v>632</v>
      </c>
      <c r="D4" s="686" t="s">
        <v>633</v>
      </c>
      <c r="E4" s="687" t="s">
        <v>529</v>
      </c>
      <c r="G4" s="414"/>
    </row>
    <row r="5" spans="1:5" s="413" customFormat="1" ht="12" customHeight="1">
      <c r="A5" s="688">
        <v>1</v>
      </c>
      <c r="B5" s="689">
        <v>2</v>
      </c>
      <c r="C5" s="690">
        <v>3</v>
      </c>
      <c r="D5" s="690">
        <v>4</v>
      </c>
      <c r="E5" s="691">
        <v>5</v>
      </c>
    </row>
    <row r="6" spans="1:5" s="413" customFormat="1" ht="18" customHeight="1">
      <c r="A6" s="692" t="s">
        <v>9</v>
      </c>
      <c r="B6" s="423"/>
      <c r="C6" s="424">
        <v>0</v>
      </c>
      <c r="D6" s="424">
        <v>0</v>
      </c>
      <c r="E6" s="425"/>
    </row>
    <row r="7" spans="1:5" s="413" customFormat="1" ht="18" customHeight="1">
      <c r="A7" s="693" t="s">
        <v>12</v>
      </c>
      <c r="B7" s="419"/>
      <c r="C7" s="420">
        <v>0</v>
      </c>
      <c r="D7" s="420">
        <v>0</v>
      </c>
      <c r="E7" s="426"/>
    </row>
    <row r="8" spans="1:5" s="413" customFormat="1" ht="18" customHeight="1">
      <c r="A8" s="693" t="s">
        <v>15</v>
      </c>
      <c r="B8" s="421"/>
      <c r="C8" s="420"/>
      <c r="D8" s="420"/>
      <c r="E8" s="426"/>
    </row>
    <row r="9" spans="1:5" s="413" customFormat="1" ht="18" customHeight="1">
      <c r="A9" s="692" t="s">
        <v>18</v>
      </c>
      <c r="B9" s="419"/>
      <c r="C9" s="422"/>
      <c r="D9" s="422"/>
      <c r="E9" s="426"/>
    </row>
    <row r="10" spans="1:5" s="413" customFormat="1" ht="18" customHeight="1">
      <c r="A10" s="693" t="s">
        <v>21</v>
      </c>
      <c r="B10" s="694"/>
      <c r="C10" s="695"/>
      <c r="D10" s="695"/>
      <c r="E10" s="426"/>
    </row>
    <row r="11" spans="1:5" s="413" customFormat="1" ht="18" customHeight="1">
      <c r="A11" s="693" t="s">
        <v>24</v>
      </c>
      <c r="B11" s="696"/>
      <c r="C11" s="422"/>
      <c r="D11" s="422"/>
      <c r="E11" s="426"/>
    </row>
    <row r="12" spans="1:5" s="413" customFormat="1" ht="18" customHeight="1">
      <c r="A12" s="692" t="s">
        <v>27</v>
      </c>
      <c r="B12" s="696"/>
      <c r="C12" s="422"/>
      <c r="D12" s="422"/>
      <c r="E12" s="426"/>
    </row>
    <row r="13" spans="1:5" s="413" customFormat="1" ht="18" customHeight="1">
      <c r="A13" s="693" t="s">
        <v>30</v>
      </c>
      <c r="B13" s="696"/>
      <c r="C13" s="422"/>
      <c r="D13" s="422"/>
      <c r="E13" s="426"/>
    </row>
    <row r="14" spans="1:5" s="413" customFormat="1" ht="18" customHeight="1">
      <c r="A14" s="693" t="s">
        <v>33</v>
      </c>
      <c r="B14" s="696"/>
      <c r="C14" s="422"/>
      <c r="D14" s="422"/>
      <c r="E14" s="426"/>
    </row>
    <row r="15" spans="1:5" s="413" customFormat="1" ht="18" customHeight="1">
      <c r="A15" s="697" t="s">
        <v>36</v>
      </c>
      <c r="B15" s="698"/>
      <c r="C15" s="699"/>
      <c r="D15" s="699"/>
      <c r="E15" s="700"/>
    </row>
    <row r="16" spans="1:5" s="413" customFormat="1" ht="15">
      <c r="A16" s="701" t="s">
        <v>38</v>
      </c>
      <c r="B16" s="702" t="s">
        <v>530</v>
      </c>
      <c r="C16" s="703">
        <f>SUM(C6:C15)</f>
        <v>0</v>
      </c>
      <c r="D16" s="703">
        <f>SUM(D6:D15)</f>
        <v>0</v>
      </c>
      <c r="E16" s="704">
        <f>SUM(E6:E15)</f>
        <v>0</v>
      </c>
    </row>
    <row r="17" spans="1:5" s="413" customFormat="1" ht="15">
      <c r="A17" s="697" t="s">
        <v>40</v>
      </c>
      <c r="B17" s="705"/>
      <c r="C17" s="706"/>
      <c r="D17" s="706"/>
      <c r="E17" s="707"/>
    </row>
    <row r="18" spans="1:5" s="413" customFormat="1" ht="15">
      <c r="A18" s="701" t="s">
        <v>42</v>
      </c>
      <c r="B18" s="702" t="s">
        <v>531</v>
      </c>
      <c r="C18" s="703">
        <f>SUM(C17:C17)</f>
        <v>0</v>
      </c>
      <c r="D18" s="703">
        <f>SUM(D17:D17)</f>
        <v>0</v>
      </c>
      <c r="E18" s="704">
        <f>SUM(E17:E17)</f>
        <v>0</v>
      </c>
    </row>
    <row r="19" spans="1:5" s="413" customFormat="1" ht="15">
      <c r="A19" s="692" t="s">
        <v>44</v>
      </c>
      <c r="B19" s="708"/>
      <c r="C19" s="709"/>
      <c r="D19" s="709"/>
      <c r="E19" s="425"/>
    </row>
    <row r="20" spans="1:5" s="413" customFormat="1" ht="15">
      <c r="A20" s="693" t="s">
        <v>46</v>
      </c>
      <c r="B20" s="710"/>
      <c r="C20" s="711"/>
      <c r="D20" s="711"/>
      <c r="E20" s="426"/>
    </row>
    <row r="21" spans="1:5" s="413" customFormat="1" ht="15">
      <c r="A21" s="692" t="s">
        <v>48</v>
      </c>
      <c r="B21" s="712"/>
      <c r="C21" s="713"/>
      <c r="D21" s="713"/>
      <c r="E21" s="426"/>
    </row>
    <row r="22" spans="1:5" s="413" customFormat="1" ht="15">
      <c r="A22" s="693" t="s">
        <v>50</v>
      </c>
      <c r="B22" s="712"/>
      <c r="C22" s="713"/>
      <c r="D22" s="713"/>
      <c r="E22" s="426"/>
    </row>
    <row r="23" spans="1:5" s="413" customFormat="1" ht="15">
      <c r="A23" s="714" t="s">
        <v>53</v>
      </c>
      <c r="B23" s="715"/>
      <c r="C23" s="716"/>
      <c r="D23" s="716"/>
      <c r="E23" s="700"/>
    </row>
    <row r="24" spans="1:5" s="413" customFormat="1" ht="15">
      <c r="A24" s="701" t="s">
        <v>56</v>
      </c>
      <c r="B24" s="702" t="s">
        <v>532</v>
      </c>
      <c r="C24" s="703">
        <f>SUM(C19:C23)</f>
        <v>0</v>
      </c>
      <c r="D24" s="703">
        <f>SUM(D19:D23)</f>
        <v>0</v>
      </c>
      <c r="E24" s="704">
        <f>SUM(E19:E23)</f>
        <v>0</v>
      </c>
    </row>
    <row r="25" spans="1:5" s="413" customFormat="1" ht="27" customHeight="1">
      <c r="A25" s="717" t="s">
        <v>59</v>
      </c>
      <c r="B25" s="718" t="s">
        <v>533</v>
      </c>
      <c r="C25" s="719">
        <f>SUM(C24,C18,C16)</f>
        <v>0</v>
      </c>
      <c r="D25" s="719">
        <f>SUM(D24,D18,D16)</f>
        <v>0</v>
      </c>
      <c r="E25" s="720">
        <f>SUM(E24,E18,E16)</f>
        <v>0</v>
      </c>
    </row>
    <row r="28" spans="1:5" ht="15">
      <c r="A28" s="415"/>
      <c r="B28" s="416"/>
      <c r="C28" s="415"/>
      <c r="D28" s="415"/>
      <c r="E28" s="415"/>
    </row>
    <row r="29" spans="1:5" ht="15">
      <c r="A29" s="415"/>
      <c r="B29" s="416"/>
      <c r="C29" s="415"/>
      <c r="D29" s="415"/>
      <c r="E29" s="415"/>
    </row>
    <row r="30" spans="1:6" ht="15">
      <c r="A30" s="415"/>
      <c r="B30" s="416"/>
      <c r="C30" s="415"/>
      <c r="D30" s="415"/>
      <c r="E30" s="415"/>
      <c r="F30" s="417"/>
    </row>
    <row r="31" spans="1:5" ht="15">
      <c r="A31" s="415"/>
      <c r="B31" s="416"/>
      <c r="C31" s="415"/>
      <c r="D31" s="415"/>
      <c r="E31" s="415"/>
    </row>
    <row r="32" spans="1:5" ht="15">
      <c r="A32" s="415"/>
      <c r="B32" s="416"/>
      <c r="C32" s="415"/>
      <c r="D32" s="415"/>
      <c r="E32" s="415"/>
    </row>
    <row r="33" spans="1:5" ht="15">
      <c r="A33" s="415"/>
      <c r="B33" s="416"/>
      <c r="C33" s="415"/>
      <c r="D33" s="415"/>
      <c r="E33" s="415"/>
    </row>
    <row r="34" spans="1:5" ht="15">
      <c r="A34" s="415"/>
      <c r="B34" s="416"/>
      <c r="C34" s="415"/>
      <c r="D34" s="415"/>
      <c r="E34" s="415"/>
    </row>
    <row r="35" spans="1:5" ht="15">
      <c r="A35" s="415"/>
      <c r="B35" s="416"/>
      <c r="C35" s="415"/>
      <c r="D35" s="415"/>
      <c r="E35" s="415"/>
    </row>
    <row r="36" spans="1:5" ht="15">
      <c r="A36" s="415"/>
      <c r="B36" s="416"/>
      <c r="C36" s="415"/>
      <c r="D36" s="415"/>
      <c r="E36" s="415"/>
    </row>
    <row r="37" spans="1:5" ht="15">
      <c r="A37" s="415"/>
      <c r="B37" s="415"/>
      <c r="C37" s="415"/>
      <c r="D37" s="415"/>
      <c r="E37" s="415"/>
    </row>
    <row r="38" spans="1:5" ht="15">
      <c r="A38" s="415"/>
      <c r="B38" s="415"/>
      <c r="C38" s="415"/>
      <c r="D38" s="415"/>
      <c r="E38" s="415"/>
    </row>
    <row r="39" spans="1:5" ht="15">
      <c r="A39" s="415"/>
      <c r="B39" s="415"/>
      <c r="C39" s="415"/>
      <c r="D39" s="415"/>
      <c r="E39" s="415"/>
    </row>
    <row r="40" spans="1:5" ht="15">
      <c r="A40" s="415"/>
      <c r="B40" s="415"/>
      <c r="C40" s="415"/>
      <c r="D40" s="415"/>
      <c r="E40" s="415"/>
    </row>
    <row r="41" spans="1:5" ht="15">
      <c r="A41" s="415"/>
      <c r="B41" s="415"/>
      <c r="C41" s="415"/>
      <c r="D41" s="415"/>
      <c r="E41" s="415"/>
    </row>
    <row r="42" spans="1:5" ht="15">
      <c r="A42" s="415"/>
      <c r="B42" s="415"/>
      <c r="C42" s="415"/>
      <c r="D42" s="415"/>
      <c r="E42" s="415"/>
    </row>
    <row r="43" spans="1:5" ht="15">
      <c r="A43" s="415"/>
      <c r="B43" s="415"/>
      <c r="C43" s="415"/>
      <c r="D43" s="415"/>
      <c r="E43" s="415"/>
    </row>
    <row r="44" spans="1:5" ht="15">
      <c r="A44" s="415"/>
      <c r="B44" s="415"/>
      <c r="C44" s="415"/>
      <c r="D44" s="415"/>
      <c r="E44" s="415"/>
    </row>
  </sheetData>
  <sheetProtection/>
  <mergeCells count="1">
    <mergeCell ref="A1:E1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82" r:id="rId1"/>
  <headerFooter>
    <oddHeader>&amp;R&amp;"Times New Roman CE,Félkövér dőlt"&amp;11 19. melléklet a .../2017. (...)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1" spans="1:7" ht="15.75">
      <c r="A1" s="1117" t="s">
        <v>719</v>
      </c>
      <c r="B1" s="1117"/>
      <c r="C1" s="1117"/>
      <c r="D1" s="1117"/>
      <c r="E1" s="1117"/>
      <c r="F1" s="1117"/>
      <c r="G1" s="1117"/>
    </row>
    <row r="2" spans="1:7" ht="12.75">
      <c r="A2" s="804"/>
      <c r="B2" s="804"/>
      <c r="C2" s="804"/>
      <c r="D2" s="804"/>
      <c r="E2" s="804"/>
      <c r="F2" s="804"/>
      <c r="G2" s="804"/>
    </row>
    <row r="3" spans="1:7" ht="15.75">
      <c r="A3" s="849" t="s">
        <v>720</v>
      </c>
      <c r="B3" s="850"/>
      <c r="C3" s="1118" t="s">
        <v>721</v>
      </c>
      <c r="D3" s="1118"/>
      <c r="E3" s="1118"/>
      <c r="F3" s="1118"/>
      <c r="G3" s="1118"/>
    </row>
    <row r="4" spans="1:7" ht="15.75">
      <c r="A4" s="850"/>
      <c r="B4" s="850"/>
      <c r="C4" s="850"/>
      <c r="D4" s="850"/>
      <c r="E4" s="850"/>
      <c r="F4" s="850"/>
      <c r="G4" s="850"/>
    </row>
    <row r="5" spans="1:7" ht="15.75">
      <c r="A5" s="849" t="s">
        <v>722</v>
      </c>
      <c r="B5" s="850"/>
      <c r="C5" s="1118" t="s">
        <v>721</v>
      </c>
      <c r="D5" s="1118"/>
      <c r="E5" s="1118"/>
      <c r="F5" s="1118"/>
      <c r="G5" s="850"/>
    </row>
    <row r="6" spans="1:7" ht="12.75">
      <c r="A6" s="851"/>
      <c r="B6" s="851"/>
      <c r="C6" s="851"/>
      <c r="D6" s="851"/>
      <c r="E6" s="851"/>
      <c r="F6" s="851"/>
      <c r="G6" s="851"/>
    </row>
    <row r="7" spans="1:7" ht="15">
      <c r="A7" s="852" t="s">
        <v>723</v>
      </c>
      <c r="B7" s="853"/>
      <c r="C7" s="853"/>
      <c r="D7" s="854"/>
      <c r="E7" s="854"/>
      <c r="F7" s="854"/>
      <c r="G7" s="854"/>
    </row>
    <row r="8" spans="1:7" ht="15.75" thickBot="1">
      <c r="A8" s="852" t="s">
        <v>724</v>
      </c>
      <c r="B8" s="854"/>
      <c r="C8" s="854"/>
      <c r="D8" s="854"/>
      <c r="E8" s="854"/>
      <c r="F8" s="854"/>
      <c r="G8" s="855" t="str">
        <f>'[15]9.3.3. sz. mell'!C4</f>
        <v>Forintban!</v>
      </c>
    </row>
    <row r="9" spans="1:7" ht="36.75" thickBot="1">
      <c r="A9" s="856" t="s">
        <v>365</v>
      </c>
      <c r="B9" s="857" t="s">
        <v>725</v>
      </c>
      <c r="C9" s="857" t="s">
        <v>726</v>
      </c>
      <c r="D9" s="857" t="s">
        <v>727</v>
      </c>
      <c r="E9" s="857" t="s">
        <v>728</v>
      </c>
      <c r="F9" s="857" t="s">
        <v>729</v>
      </c>
      <c r="G9" s="858" t="s">
        <v>470</v>
      </c>
    </row>
    <row r="10" spans="1:7" ht="24.75" customHeight="1">
      <c r="A10" s="859" t="s">
        <v>9</v>
      </c>
      <c r="B10" s="860" t="s">
        <v>730</v>
      </c>
      <c r="C10" s="861"/>
      <c r="D10" s="861"/>
      <c r="E10" s="861"/>
      <c r="F10" s="861"/>
      <c r="G10" s="862">
        <f>SUM(C10:F10)</f>
        <v>0</v>
      </c>
    </row>
    <row r="11" spans="1:7" ht="24.75" customHeight="1">
      <c r="A11" s="863" t="s">
        <v>12</v>
      </c>
      <c r="B11" s="864" t="s">
        <v>731</v>
      </c>
      <c r="C11" s="865"/>
      <c r="D11" s="865"/>
      <c r="E11" s="865"/>
      <c r="F11" s="865"/>
      <c r="G11" s="866">
        <f aca="true" t="shared" si="0" ref="G11:G16">SUM(C11:F11)</f>
        <v>0</v>
      </c>
    </row>
    <row r="12" spans="1:7" ht="24.75" customHeight="1">
      <c r="A12" s="863" t="s">
        <v>15</v>
      </c>
      <c r="B12" s="864" t="s">
        <v>732</v>
      </c>
      <c r="C12" s="865"/>
      <c r="D12" s="865"/>
      <c r="E12" s="865"/>
      <c r="F12" s="865"/>
      <c r="G12" s="866">
        <f t="shared" si="0"/>
        <v>0</v>
      </c>
    </row>
    <row r="13" spans="1:7" ht="24.75" customHeight="1">
      <c r="A13" s="863" t="s">
        <v>18</v>
      </c>
      <c r="B13" s="864" t="s">
        <v>733</v>
      </c>
      <c r="C13" s="865"/>
      <c r="D13" s="865"/>
      <c r="E13" s="865"/>
      <c r="F13" s="865"/>
      <c r="G13" s="866">
        <f t="shared" si="0"/>
        <v>0</v>
      </c>
    </row>
    <row r="14" spans="1:7" ht="24.75" customHeight="1">
      <c r="A14" s="863" t="s">
        <v>21</v>
      </c>
      <c r="B14" s="864" t="s">
        <v>734</v>
      </c>
      <c r="C14" s="865"/>
      <c r="D14" s="865"/>
      <c r="E14" s="865"/>
      <c r="F14" s="865"/>
      <c r="G14" s="866">
        <f t="shared" si="0"/>
        <v>0</v>
      </c>
    </row>
    <row r="15" spans="1:7" ht="24.75" customHeight="1" thickBot="1">
      <c r="A15" s="867" t="s">
        <v>24</v>
      </c>
      <c r="B15" s="868" t="s">
        <v>735</v>
      </c>
      <c r="C15" s="869"/>
      <c r="D15" s="869"/>
      <c r="E15" s="869"/>
      <c r="F15" s="869"/>
      <c r="G15" s="870">
        <f t="shared" si="0"/>
        <v>0</v>
      </c>
    </row>
    <row r="16" spans="1:7" ht="24.75" customHeight="1" thickBot="1">
      <c r="A16" s="871" t="s">
        <v>27</v>
      </c>
      <c r="B16" s="872" t="s">
        <v>470</v>
      </c>
      <c r="C16" s="873">
        <f>SUM(C10:C15)</f>
        <v>0</v>
      </c>
      <c r="D16" s="873">
        <f>SUM(D10:D15)</f>
        <v>0</v>
      </c>
      <c r="E16" s="873">
        <f>SUM(E10:E15)</f>
        <v>0</v>
      </c>
      <c r="F16" s="873">
        <f>SUM(F10:F15)</f>
        <v>0</v>
      </c>
      <c r="G16" s="874">
        <f t="shared" si="0"/>
        <v>0</v>
      </c>
    </row>
    <row r="17" spans="1:7" ht="12.75">
      <c r="A17" s="851"/>
      <c r="B17" s="851"/>
      <c r="C17" s="851"/>
      <c r="D17" s="851"/>
      <c r="E17" s="851"/>
      <c r="F17" s="851"/>
      <c r="G17" s="851"/>
    </row>
    <row r="18" spans="1:7" ht="12.75">
      <c r="A18" s="851"/>
      <c r="B18" s="851"/>
      <c r="C18" s="851"/>
      <c r="D18" s="851"/>
      <c r="E18" s="851"/>
      <c r="F18" s="851"/>
      <c r="G18" s="851"/>
    </row>
    <row r="19" spans="1:7" ht="12.75">
      <c r="A19" s="851"/>
      <c r="B19" s="851"/>
      <c r="C19" s="851"/>
      <c r="D19" s="851"/>
      <c r="E19" s="851"/>
      <c r="F19" s="851"/>
      <c r="G19" s="851"/>
    </row>
    <row r="20" spans="1:7" ht="15.75">
      <c r="A20" s="875"/>
      <c r="B20" s="851" t="s">
        <v>737</v>
      </c>
      <c r="C20" s="851"/>
      <c r="D20" s="851"/>
      <c r="E20" s="851"/>
      <c r="F20" s="851"/>
      <c r="G20" s="851"/>
    </row>
    <row r="21" spans="1:7" ht="12.75">
      <c r="A21" s="851"/>
      <c r="B21" s="851"/>
      <c r="C21" s="851"/>
      <c r="D21" s="851"/>
      <c r="E21" s="851"/>
      <c r="F21" s="851"/>
      <c r="G21" s="851"/>
    </row>
    <row r="22" spans="1:7" ht="12.75">
      <c r="A22" s="851"/>
      <c r="B22" s="851"/>
      <c r="C22" s="851"/>
      <c r="D22" s="851"/>
      <c r="E22" s="851"/>
      <c r="F22" s="851"/>
      <c r="G22" s="851"/>
    </row>
    <row r="23" spans="1:7" ht="12.75">
      <c r="A23" s="851"/>
      <c r="B23" s="851"/>
      <c r="C23" s="876"/>
      <c r="D23" s="876"/>
      <c r="E23" s="876"/>
      <c r="F23" s="876"/>
      <c r="G23" s="851"/>
    </row>
    <row r="24" spans="1:7" ht="13.5">
      <c r="A24" s="851"/>
      <c r="B24" s="851"/>
      <c r="C24" s="877"/>
      <c r="D24" s="878" t="s">
        <v>736</v>
      </c>
      <c r="E24" s="878"/>
      <c r="F24" s="877"/>
      <c r="G24" s="851"/>
    </row>
    <row r="25" spans="1:7" ht="13.5">
      <c r="A25" s="804"/>
      <c r="B25" s="804"/>
      <c r="C25" s="141"/>
      <c r="D25" s="879"/>
      <c r="E25" s="879"/>
      <c r="F25" s="141"/>
      <c r="G25" s="804"/>
    </row>
    <row r="26" spans="1:7" ht="13.5">
      <c r="A26" s="804"/>
      <c r="B26" s="804"/>
      <c r="C26" s="141"/>
      <c r="D26" s="879"/>
      <c r="E26" s="879"/>
      <c r="F26" s="141"/>
      <c r="G26" s="804"/>
    </row>
    <row r="27" spans="1:7" ht="12.75">
      <c r="A27" s="804"/>
      <c r="B27" s="804"/>
      <c r="C27" s="804"/>
      <c r="D27" s="804"/>
      <c r="E27" s="804"/>
      <c r="F27" s="804"/>
      <c r="G27" s="804"/>
    </row>
  </sheetData>
  <sheetProtection/>
  <mergeCells count="3">
    <mergeCell ref="A1:G1"/>
    <mergeCell ref="C3:G3"/>
    <mergeCell ref="C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2">
      <selection activeCell="G25" sqref="G25"/>
    </sheetView>
  </sheetViews>
  <sheetFormatPr defaultColWidth="9.375" defaultRowHeight="12.75"/>
  <cols>
    <col min="1" max="1" width="7.00390625" style="96" customWidth="1"/>
    <col min="2" max="2" width="58.00390625" style="97" customWidth="1"/>
    <col min="3" max="3" width="18.375" style="96" customWidth="1"/>
    <col min="4" max="4" width="56.00390625" style="96" customWidth="1"/>
    <col min="5" max="5" width="18.00390625" style="96" customWidth="1"/>
    <col min="6" max="6" width="7.625" style="96" customWidth="1"/>
    <col min="7" max="7" width="13.875" style="96" customWidth="1"/>
    <col min="8" max="16384" width="9.375" style="96" customWidth="1"/>
  </cols>
  <sheetData>
    <row r="1" spans="1:6" ht="44.25" customHeight="1">
      <c r="A1" s="1022" t="s">
        <v>694</v>
      </c>
      <c r="B1" s="1022"/>
      <c r="C1" s="1022"/>
      <c r="D1" s="1022"/>
      <c r="E1" s="1022"/>
      <c r="F1" s="95"/>
    </row>
    <row r="2" spans="5:6" ht="12.75">
      <c r="E2" s="98" t="s">
        <v>1</v>
      </c>
      <c r="F2" s="95"/>
    </row>
    <row r="3" spans="1:6" ht="18" customHeight="1">
      <c r="A3" s="1023" t="s">
        <v>2</v>
      </c>
      <c r="B3" s="1024" t="s">
        <v>260</v>
      </c>
      <c r="C3" s="1024"/>
      <c r="D3" s="1024" t="s">
        <v>261</v>
      </c>
      <c r="E3" s="1024"/>
      <c r="F3" s="95"/>
    </row>
    <row r="4" spans="1:6" s="99" customFormat="1" ht="35.25" customHeight="1">
      <c r="A4" s="1023"/>
      <c r="B4" s="100" t="s">
        <v>262</v>
      </c>
      <c r="C4" s="100" t="s">
        <v>742</v>
      </c>
      <c r="D4" s="100" t="s">
        <v>262</v>
      </c>
      <c r="E4" s="100" t="str">
        <f>+C4</f>
        <v>2018. évi módosított előirányzat</v>
      </c>
      <c r="F4" s="95"/>
    </row>
    <row r="5" spans="1:6" s="101" customFormat="1" ht="12" customHeight="1">
      <c r="A5" s="100" t="s">
        <v>5</v>
      </c>
      <c r="B5" s="100" t="s">
        <v>6</v>
      </c>
      <c r="C5" s="100" t="s">
        <v>7</v>
      </c>
      <c r="D5" s="100" t="s">
        <v>8</v>
      </c>
      <c r="E5" s="100" t="s">
        <v>263</v>
      </c>
      <c r="F5" s="95"/>
    </row>
    <row r="6" spans="1:6" ht="15.75" customHeight="1">
      <c r="A6" s="838" t="s">
        <v>9</v>
      </c>
      <c r="B6" s="830" t="s">
        <v>409</v>
      </c>
      <c r="C6" s="839">
        <f>'1.sz.mell.'!E12</f>
        <v>187315648</v>
      </c>
      <c r="D6" s="830" t="str">
        <f>'1.sz.mell.'!B82</f>
        <v>Személyi  juttatások</v>
      </c>
      <c r="E6" s="839">
        <f>'1.sz.mell.'!E82</f>
        <v>248419938</v>
      </c>
      <c r="F6" s="95"/>
    </row>
    <row r="7" spans="1:6" ht="15.75" customHeight="1">
      <c r="A7" s="838" t="s">
        <v>12</v>
      </c>
      <c r="B7" s="830" t="s">
        <v>496</v>
      </c>
      <c r="C7" s="839">
        <f>'1.sz.mell.'!E13+'1.sz.mell.'!E14</f>
        <v>158893725</v>
      </c>
      <c r="D7" s="830" t="str">
        <f>'1.sz.mell.'!B83</f>
        <v>Munkaadókat terhelő járulékok és szociális hozzájárulási adó</v>
      </c>
      <c r="E7" s="839">
        <f>'1.sz.mell.'!E83</f>
        <v>37473473.935</v>
      </c>
      <c r="F7" s="95"/>
    </row>
    <row r="8" spans="1:6" ht="15.75" customHeight="1">
      <c r="A8" s="838" t="s">
        <v>15</v>
      </c>
      <c r="B8" s="830" t="s">
        <v>103</v>
      </c>
      <c r="C8" s="839">
        <f>'1.sz.mell.'!E45</f>
        <v>52960859</v>
      </c>
      <c r="D8" s="830" t="str">
        <f>'1.sz.mell.'!B84</f>
        <v>Dologi  kiadások</v>
      </c>
      <c r="E8" s="839">
        <f>'1.sz.mell.'!E84</f>
        <v>106024195</v>
      </c>
      <c r="F8" s="95"/>
    </row>
    <row r="9" spans="1:6" ht="15.75" customHeight="1">
      <c r="A9" s="838" t="s">
        <v>18</v>
      </c>
      <c r="B9" s="830" t="s">
        <v>402</v>
      </c>
      <c r="C9" s="839">
        <f>'1.sz.mell.'!E57</f>
        <v>31951125</v>
      </c>
      <c r="D9" s="830" t="str">
        <f>'1.sz.mell.'!B85</f>
        <v>Ellátottak pénzbeli juttatásai</v>
      </c>
      <c r="E9" s="839">
        <f>'1.sz.mell.'!E85</f>
        <v>3100000</v>
      </c>
      <c r="F9" s="95"/>
    </row>
    <row r="10" spans="1:6" ht="15.75" customHeight="1">
      <c r="A10" s="838" t="s">
        <v>21</v>
      </c>
      <c r="B10" s="830" t="s">
        <v>375</v>
      </c>
      <c r="C10" s="839">
        <f>'1.sz.mell.'!E66</f>
        <v>1055740</v>
      </c>
      <c r="D10" s="830" t="str">
        <f>'1.sz.mell.'!B86</f>
        <v>Egyéb működési célú kiadások</v>
      </c>
      <c r="E10" s="839">
        <f>'1.sz.mell.'!E86</f>
        <v>16863341</v>
      </c>
      <c r="F10" s="95"/>
    </row>
    <row r="11" spans="1:6" ht="15.75" customHeight="1">
      <c r="A11" s="838" t="s">
        <v>24</v>
      </c>
      <c r="B11" s="830"/>
      <c r="C11" s="839"/>
      <c r="D11" s="832" t="s">
        <v>264</v>
      </c>
      <c r="E11" s="840"/>
      <c r="F11" s="95"/>
    </row>
    <row r="12" spans="1:6" ht="15.75" customHeight="1">
      <c r="A12" s="838" t="s">
        <v>27</v>
      </c>
      <c r="B12" s="838"/>
      <c r="C12" s="839"/>
      <c r="D12" s="833" t="s">
        <v>265</v>
      </c>
      <c r="E12" s="840"/>
      <c r="F12" s="95"/>
    </row>
    <row r="13" spans="1:9" ht="29.25" customHeight="1">
      <c r="A13" s="104" t="s">
        <v>30</v>
      </c>
      <c r="B13" s="566" t="s">
        <v>692</v>
      </c>
      <c r="C13" s="103">
        <f>SUM(C6:C12)</f>
        <v>432177097</v>
      </c>
      <c r="D13" s="566" t="s">
        <v>693</v>
      </c>
      <c r="E13" s="103">
        <f>SUM(E6:E10)</f>
        <v>411880947.935</v>
      </c>
      <c r="F13" s="95"/>
      <c r="I13" s="880"/>
    </row>
    <row r="14" spans="1:5" ht="12.75">
      <c r="A14" s="838" t="s">
        <v>33</v>
      </c>
      <c r="B14" s="830" t="s">
        <v>497</v>
      </c>
      <c r="C14" s="829">
        <f>'1.sz.mell.'!E31</f>
        <v>122998649</v>
      </c>
      <c r="D14" s="830" t="s">
        <v>226</v>
      </c>
      <c r="E14" s="829">
        <f>'1.sz.mell.'!E97</f>
        <v>114542550</v>
      </c>
    </row>
    <row r="15" spans="1:5" ht="12.75">
      <c r="A15" s="838" t="s">
        <v>36</v>
      </c>
      <c r="B15" s="830" t="s">
        <v>589</v>
      </c>
      <c r="C15" s="829">
        <f>'1.sz.mell.'!E63</f>
        <v>800000</v>
      </c>
      <c r="D15" s="830" t="s">
        <v>228</v>
      </c>
      <c r="E15" s="829">
        <f>'1.sz.mell.'!E98</f>
        <v>43127714</v>
      </c>
    </row>
    <row r="16" spans="1:5" ht="12.75">
      <c r="A16" s="838" t="s">
        <v>38</v>
      </c>
      <c r="B16" s="830" t="s">
        <v>590</v>
      </c>
      <c r="C16" s="829"/>
      <c r="D16" s="830" t="s">
        <v>230</v>
      </c>
      <c r="E16" s="829">
        <f>'1.sz.mell.'!E99</f>
        <v>2499982</v>
      </c>
    </row>
    <row r="17" spans="1:5" ht="12.75">
      <c r="A17" s="838" t="s">
        <v>40</v>
      </c>
      <c r="B17" s="831"/>
      <c r="C17" s="829"/>
      <c r="D17" s="832" t="s">
        <v>266</v>
      </c>
      <c r="E17" s="829"/>
    </row>
    <row r="18" spans="1:5" ht="12.75">
      <c r="A18" s="838" t="s">
        <v>42</v>
      </c>
      <c r="B18" s="830"/>
      <c r="C18" s="829"/>
      <c r="D18" s="833" t="s">
        <v>267</v>
      </c>
      <c r="E18" s="829"/>
    </row>
    <row r="19" spans="1:5" ht="25.5" customHeight="1">
      <c r="A19" s="104" t="s">
        <v>46</v>
      </c>
      <c r="B19" s="566" t="s">
        <v>691</v>
      </c>
      <c r="C19" s="103">
        <f>SUM(C14:C18)</f>
        <v>123798649</v>
      </c>
      <c r="D19" s="566" t="s">
        <v>690</v>
      </c>
      <c r="E19" s="103">
        <f>SUM(E14:E18)</f>
        <v>160170246</v>
      </c>
    </row>
    <row r="20" spans="1:5" ht="24.75" customHeight="1">
      <c r="A20" s="104" t="s">
        <v>48</v>
      </c>
      <c r="B20" s="566" t="s">
        <v>687</v>
      </c>
      <c r="C20" s="103">
        <f>C13+C19</f>
        <v>555975746</v>
      </c>
      <c r="D20" s="566" t="s">
        <v>686</v>
      </c>
      <c r="E20" s="103">
        <f>E13+E19</f>
        <v>572051193.935</v>
      </c>
    </row>
    <row r="21" spans="1:5" ht="12.75">
      <c r="A21" s="838" t="s">
        <v>50</v>
      </c>
      <c r="B21" s="834" t="s">
        <v>181</v>
      </c>
      <c r="C21" s="829"/>
      <c r="D21" s="834" t="s">
        <v>246</v>
      </c>
      <c r="E21" s="829"/>
    </row>
    <row r="22" spans="1:5" ht="12.75">
      <c r="A22" s="838" t="s">
        <v>53</v>
      </c>
      <c r="B22" s="835" t="s">
        <v>184</v>
      </c>
      <c r="C22" s="829"/>
      <c r="D22" s="836" t="s">
        <v>248</v>
      </c>
      <c r="E22" s="829"/>
    </row>
    <row r="23" spans="1:5" ht="12.75">
      <c r="A23" s="838" t="s">
        <v>56</v>
      </c>
      <c r="B23" s="837" t="s">
        <v>187</v>
      </c>
      <c r="C23" s="829">
        <f>'1.sz.mell.'!E73</f>
        <v>22826285</v>
      </c>
      <c r="D23" s="834" t="s">
        <v>250</v>
      </c>
      <c r="E23" s="829">
        <f>'1.sz.mell.'!E110</f>
        <v>6750837</v>
      </c>
    </row>
    <row r="24" spans="1:5" ht="12.75">
      <c r="A24" s="838" t="s">
        <v>59</v>
      </c>
      <c r="B24" s="837" t="s">
        <v>190</v>
      </c>
      <c r="C24" s="829"/>
      <c r="D24" s="836" t="s">
        <v>252</v>
      </c>
      <c r="E24" s="829"/>
    </row>
    <row r="25" spans="1:5" ht="24.75" customHeight="1">
      <c r="A25" s="104" t="s">
        <v>61</v>
      </c>
      <c r="B25" s="566" t="s">
        <v>475</v>
      </c>
      <c r="C25" s="103">
        <f>C23</f>
        <v>22826285</v>
      </c>
      <c r="D25" s="566" t="s">
        <v>685</v>
      </c>
      <c r="E25" s="103">
        <f>E23</f>
        <v>6750837</v>
      </c>
    </row>
    <row r="26" spans="1:5" ht="27.75" customHeight="1">
      <c r="A26" s="104" t="s">
        <v>63</v>
      </c>
      <c r="B26" s="566" t="s">
        <v>688</v>
      </c>
      <c r="C26" s="103">
        <f>C25+C20</f>
        <v>578802031</v>
      </c>
      <c r="D26" s="566" t="s">
        <v>689</v>
      </c>
      <c r="E26" s="103">
        <f>E25+E20</f>
        <v>578802030.935</v>
      </c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94" r:id="rId1"/>
  <headerFooter alignWithMargins="0">
    <oddHeader xml:space="preserve">&amp;R&amp;"Times New Roman CE,Félkövér dőlt"&amp;11 2.1. melléklet a …../2018. (….) önkormányzati rendelethez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="90" zoomScaleNormal="90" zoomScalePageLayoutView="0" workbookViewId="0" topLeftCell="A1">
      <selection activeCell="G1" sqref="G1"/>
    </sheetView>
  </sheetViews>
  <sheetFormatPr defaultColWidth="18.375" defaultRowHeight="12.75"/>
  <cols>
    <col min="1" max="1" width="9.375" style="106" customWidth="1"/>
    <col min="2" max="2" width="66.50390625" style="110" customWidth="1"/>
    <col min="3" max="3" width="16.00390625" style="814" customWidth="1"/>
    <col min="4" max="4" width="13.875" style="816" customWidth="1"/>
    <col min="5" max="5" width="13.875" style="815" customWidth="1"/>
    <col min="6" max="6" width="13.875" style="110" customWidth="1"/>
    <col min="7" max="7" width="18.375" style="808" customWidth="1"/>
    <col min="8" max="8" width="18.375" style="978" customWidth="1"/>
    <col min="9" max="16384" width="18.375" style="107" customWidth="1"/>
  </cols>
  <sheetData>
    <row r="1" spans="1:6" ht="43.5" customHeight="1">
      <c r="A1" s="1025" t="s">
        <v>614</v>
      </c>
      <c r="B1" s="1026"/>
      <c r="C1" s="1026"/>
      <c r="D1" s="1026"/>
      <c r="E1" s="1026"/>
      <c r="F1" s="1026"/>
    </row>
    <row r="2" spans="1:6" ht="15.75" customHeight="1">
      <c r="A2" s="1028" t="s">
        <v>1</v>
      </c>
      <c r="B2" s="1028"/>
      <c r="C2" s="1028"/>
      <c r="D2" s="1028"/>
      <c r="E2" s="1028"/>
      <c r="F2" s="1028"/>
    </row>
    <row r="3" spans="1:8" s="108" customFormat="1" ht="22.5" customHeight="1">
      <c r="A3" s="1029" t="s">
        <v>268</v>
      </c>
      <c r="B3" s="1030" t="s">
        <v>269</v>
      </c>
      <c r="C3" s="956"/>
      <c r="D3" s="1031" t="s">
        <v>610</v>
      </c>
      <c r="E3" s="1031"/>
      <c r="F3" s="1031"/>
      <c r="G3" s="1027" t="s">
        <v>740</v>
      </c>
      <c r="H3" s="1027" t="s">
        <v>741</v>
      </c>
    </row>
    <row r="4" spans="1:8" s="109" customFormat="1" ht="25.5" customHeight="1">
      <c r="A4" s="1029"/>
      <c r="B4" s="1030"/>
      <c r="C4" s="957" t="s">
        <v>270</v>
      </c>
      <c r="D4" s="956" t="s">
        <v>271</v>
      </c>
      <c r="E4" s="958" t="s">
        <v>272</v>
      </c>
      <c r="F4" s="956" t="s">
        <v>368</v>
      </c>
      <c r="G4" s="1027"/>
      <c r="H4" s="1027"/>
    </row>
    <row r="5" spans="1:8" ht="28.5" customHeight="1">
      <c r="A5" s="959" t="s">
        <v>273</v>
      </c>
      <c r="B5" s="960" t="s">
        <v>274</v>
      </c>
      <c r="C5" s="961" t="s">
        <v>275</v>
      </c>
      <c r="D5" s="962">
        <v>6.5</v>
      </c>
      <c r="E5" s="963">
        <v>4580000</v>
      </c>
      <c r="F5" s="964">
        <f>D5*E5</f>
        <v>29770000</v>
      </c>
      <c r="G5" s="977"/>
      <c r="H5" s="975">
        <f>F5+G5</f>
        <v>29770000</v>
      </c>
    </row>
    <row r="6" spans="1:8" ht="29.25" customHeight="1">
      <c r="A6" s="961" t="s">
        <v>276</v>
      </c>
      <c r="B6" s="960" t="s">
        <v>277</v>
      </c>
      <c r="C6" s="959"/>
      <c r="D6" s="965"/>
      <c r="E6" s="963"/>
      <c r="F6" s="964">
        <f>SUM(F7:F10)</f>
        <v>16305200</v>
      </c>
      <c r="G6" s="977">
        <f>SUM(G7:G10)</f>
        <v>0</v>
      </c>
      <c r="H6" s="977">
        <f>SUM(H7:H10)</f>
        <v>16305200</v>
      </c>
    </row>
    <row r="7" spans="1:8" ht="28.5" customHeight="1">
      <c r="A7" s="966" t="s">
        <v>278</v>
      </c>
      <c r="B7" s="967" t="s">
        <v>279</v>
      </c>
      <c r="C7" s="966" t="s">
        <v>280</v>
      </c>
      <c r="D7" s="968">
        <v>230</v>
      </c>
      <c r="E7" s="969">
        <v>22300</v>
      </c>
      <c r="F7" s="969">
        <f>D7*E7</f>
        <v>5129000</v>
      </c>
      <c r="G7" s="977"/>
      <c r="H7" s="975">
        <f aca="true" t="shared" si="0" ref="H7:H15">F7+G7</f>
        <v>5129000</v>
      </c>
    </row>
    <row r="8" spans="1:8" ht="29.25" customHeight="1">
      <c r="A8" s="966" t="s">
        <v>281</v>
      </c>
      <c r="B8" s="967" t="s">
        <v>282</v>
      </c>
      <c r="C8" s="966" t="s">
        <v>283</v>
      </c>
      <c r="D8" s="968"/>
      <c r="E8" s="969"/>
      <c r="F8" s="969">
        <v>6400000</v>
      </c>
      <c r="G8" s="977"/>
      <c r="H8" s="975">
        <f t="shared" si="0"/>
        <v>6400000</v>
      </c>
    </row>
    <row r="9" spans="1:8" ht="23.25" customHeight="1">
      <c r="A9" s="966" t="s">
        <v>284</v>
      </c>
      <c r="B9" s="967" t="s">
        <v>285</v>
      </c>
      <c r="C9" s="966" t="s">
        <v>286</v>
      </c>
      <c r="D9" s="968"/>
      <c r="E9" s="969"/>
      <c r="F9" s="969">
        <v>100000</v>
      </c>
      <c r="G9" s="977"/>
      <c r="H9" s="975">
        <f t="shared" si="0"/>
        <v>100000</v>
      </c>
    </row>
    <row r="10" spans="1:8" ht="18.75" customHeight="1">
      <c r="A10" s="966" t="s">
        <v>287</v>
      </c>
      <c r="B10" s="967" t="s">
        <v>288</v>
      </c>
      <c r="C10" s="966" t="s">
        <v>283</v>
      </c>
      <c r="D10" s="968"/>
      <c r="E10" s="969"/>
      <c r="F10" s="969">
        <v>4676200</v>
      </c>
      <c r="G10" s="977"/>
      <c r="H10" s="975">
        <f t="shared" si="0"/>
        <v>4676200</v>
      </c>
    </row>
    <row r="11" spans="1:8" ht="24" customHeight="1">
      <c r="A11" s="959" t="s">
        <v>289</v>
      </c>
      <c r="B11" s="960" t="s">
        <v>290</v>
      </c>
      <c r="C11" s="959" t="s">
        <v>291</v>
      </c>
      <c r="D11" s="965">
        <v>2248</v>
      </c>
      <c r="E11" s="963">
        <v>2700</v>
      </c>
      <c r="F11" s="963">
        <f>D11*E11</f>
        <v>6069600</v>
      </c>
      <c r="G11" s="977"/>
      <c r="H11" s="975">
        <f t="shared" si="0"/>
        <v>6069600</v>
      </c>
    </row>
    <row r="12" spans="1:8" ht="35.25" customHeight="1">
      <c r="A12" s="959" t="s">
        <v>292</v>
      </c>
      <c r="B12" s="960" t="s">
        <v>293</v>
      </c>
      <c r="C12" s="961" t="s">
        <v>294</v>
      </c>
      <c r="D12" s="965"/>
      <c r="E12" s="963"/>
      <c r="F12" s="963"/>
      <c r="G12" s="977"/>
      <c r="H12" s="975">
        <f t="shared" si="0"/>
        <v>0</v>
      </c>
    </row>
    <row r="13" spans="1:8" ht="24.75" customHeight="1">
      <c r="A13" s="959" t="s">
        <v>295</v>
      </c>
      <c r="B13" s="960" t="s">
        <v>296</v>
      </c>
      <c r="C13" s="961" t="s">
        <v>297</v>
      </c>
      <c r="D13" s="965"/>
      <c r="E13" s="963"/>
      <c r="F13" s="964"/>
      <c r="G13" s="977"/>
      <c r="H13" s="975">
        <f t="shared" si="0"/>
        <v>0</v>
      </c>
    </row>
    <row r="14" spans="1:8" ht="24.75" customHeight="1">
      <c r="A14" s="959"/>
      <c r="B14" s="960" t="s">
        <v>367</v>
      </c>
      <c r="C14" s="961"/>
      <c r="D14" s="965"/>
      <c r="E14" s="963"/>
      <c r="F14" s="964"/>
      <c r="G14" s="977"/>
      <c r="H14" s="975">
        <f t="shared" si="0"/>
        <v>0</v>
      </c>
    </row>
    <row r="15" spans="1:8" ht="24.75" customHeight="1">
      <c r="A15" s="959" t="s">
        <v>640</v>
      </c>
      <c r="B15" s="960" t="s">
        <v>639</v>
      </c>
      <c r="C15" s="961"/>
      <c r="D15" s="965"/>
      <c r="E15" s="963"/>
      <c r="F15" s="963">
        <v>23465160</v>
      </c>
      <c r="G15" s="977"/>
      <c r="H15" s="975">
        <f t="shared" si="0"/>
        <v>23465160</v>
      </c>
    </row>
    <row r="16" spans="1:8" ht="31.5" customHeight="1">
      <c r="A16" s="956" t="s">
        <v>298</v>
      </c>
      <c r="B16" s="970" t="s">
        <v>299</v>
      </c>
      <c r="C16" s="956" t="s">
        <v>300</v>
      </c>
      <c r="D16" s="971"/>
      <c r="E16" s="972"/>
      <c r="F16" s="973">
        <f>SUM(F5,F6,F11,F12,F13,F15)</f>
        <v>75609960</v>
      </c>
      <c r="G16" s="976">
        <f>SUM(G5,G6,G11,G12,G13,G15)</f>
        <v>0</v>
      </c>
      <c r="H16" s="976">
        <f>SUM(H5,H6,H11,H12,H13,H15)</f>
        <v>75609960</v>
      </c>
    </row>
    <row r="17" spans="1:8" ht="31.5" customHeight="1">
      <c r="A17" s="956" t="s">
        <v>634</v>
      </c>
      <c r="B17" s="970" t="s">
        <v>636</v>
      </c>
      <c r="C17" s="956" t="s">
        <v>300</v>
      </c>
      <c r="D17" s="971"/>
      <c r="E17" s="972">
        <v>300000</v>
      </c>
      <c r="F17" s="973">
        <f>SUM(E17)</f>
        <v>300000</v>
      </c>
      <c r="G17" s="977"/>
      <c r="H17" s="975">
        <f>F17+G17</f>
        <v>300000</v>
      </c>
    </row>
    <row r="18" spans="1:8" ht="31.5" customHeight="1">
      <c r="A18" s="956" t="s">
        <v>635</v>
      </c>
      <c r="B18" s="971" t="s">
        <v>637</v>
      </c>
      <c r="C18" s="956"/>
      <c r="D18" s="971"/>
      <c r="E18" s="972"/>
      <c r="F18" s="973"/>
      <c r="G18" s="977">
        <v>79178</v>
      </c>
      <c r="H18" s="975">
        <f>F18+G18</f>
        <v>79178</v>
      </c>
    </row>
    <row r="19" spans="1:8" ht="18.75" customHeight="1">
      <c r="A19" s="956" t="s">
        <v>301</v>
      </c>
      <c r="B19" s="971" t="s">
        <v>638</v>
      </c>
      <c r="C19" s="956" t="s">
        <v>300</v>
      </c>
      <c r="D19" s="971"/>
      <c r="E19" s="972">
        <v>1041000</v>
      </c>
      <c r="F19" s="973">
        <f>SUM(D19:E19)</f>
        <v>1041000</v>
      </c>
      <c r="G19" s="977"/>
      <c r="H19" s="975">
        <f>F19+G19</f>
        <v>1041000</v>
      </c>
    </row>
    <row r="20" spans="1:8" s="110" customFormat="1" ht="30" customHeight="1">
      <c r="A20" s="956" t="s">
        <v>303</v>
      </c>
      <c r="B20" s="970" t="s">
        <v>304</v>
      </c>
      <c r="C20" s="956" t="s">
        <v>300</v>
      </c>
      <c r="D20" s="971"/>
      <c r="E20" s="972"/>
      <c r="F20" s="972">
        <f>SUM(F16:F19)</f>
        <v>76950960</v>
      </c>
      <c r="G20" s="976">
        <f>SUM(G16:G19)</f>
        <v>79178</v>
      </c>
      <c r="H20" s="976">
        <f>SUM(H16:H19)</f>
        <v>77030138</v>
      </c>
    </row>
    <row r="21" spans="1:8" s="108" customFormat="1" ht="34.5" customHeight="1">
      <c r="A21" s="956" t="s">
        <v>305</v>
      </c>
      <c r="B21" s="970" t="s">
        <v>306</v>
      </c>
      <c r="C21" s="956" t="s">
        <v>300</v>
      </c>
      <c r="D21" s="971"/>
      <c r="E21" s="972"/>
      <c r="F21" s="972">
        <f>SUM(F23:F29)</f>
        <v>44462100</v>
      </c>
      <c r="G21" s="976">
        <f>SUM(G23:G29)</f>
        <v>441900</v>
      </c>
      <c r="H21" s="976">
        <f>SUM(H23:H29)</f>
        <v>44904000</v>
      </c>
    </row>
    <row r="22" spans="1:8" ht="12.75">
      <c r="A22" s="959"/>
      <c r="B22" s="960" t="s">
        <v>641</v>
      </c>
      <c r="C22" s="959"/>
      <c r="D22" s="965"/>
      <c r="E22" s="963"/>
      <c r="F22" s="963"/>
      <c r="G22" s="977"/>
      <c r="H22" s="975">
        <f aca="true" t="shared" si="1" ref="H22:H29">F22+G22</f>
        <v>0</v>
      </c>
    </row>
    <row r="23" spans="1:8" ht="18.75" customHeight="1">
      <c r="A23" s="966" t="s">
        <v>307</v>
      </c>
      <c r="B23" s="968" t="s">
        <v>308</v>
      </c>
      <c r="C23" s="966" t="s">
        <v>291</v>
      </c>
      <c r="D23" s="974">
        <v>7.7</v>
      </c>
      <c r="E23" s="969">
        <v>4419000</v>
      </c>
      <c r="F23" s="969">
        <f>D23*E23/12*8</f>
        <v>22684200</v>
      </c>
      <c r="G23" s="977"/>
      <c r="H23" s="975">
        <f t="shared" si="1"/>
        <v>22684200</v>
      </c>
    </row>
    <row r="24" spans="1:8" ht="49.5" customHeight="1">
      <c r="A24" s="966" t="s">
        <v>309</v>
      </c>
      <c r="B24" s="967" t="s">
        <v>310</v>
      </c>
      <c r="C24" s="966" t="s">
        <v>291</v>
      </c>
      <c r="D24" s="974">
        <v>5</v>
      </c>
      <c r="E24" s="969">
        <v>2205000</v>
      </c>
      <c r="F24" s="969">
        <f>D24*E24/12*8</f>
        <v>7350000</v>
      </c>
      <c r="G24" s="977"/>
      <c r="H24" s="975">
        <f t="shared" si="1"/>
        <v>7350000</v>
      </c>
    </row>
    <row r="25" spans="1:8" ht="45.75" customHeight="1">
      <c r="A25" s="966" t="s">
        <v>311</v>
      </c>
      <c r="B25" s="967" t="s">
        <v>312</v>
      </c>
      <c r="C25" s="966" t="s">
        <v>291</v>
      </c>
      <c r="D25" s="974"/>
      <c r="E25" s="969">
        <v>4419000</v>
      </c>
      <c r="F25" s="969">
        <f>D25*E25/12*8</f>
        <v>0</v>
      </c>
      <c r="G25" s="977"/>
      <c r="H25" s="975">
        <f t="shared" si="1"/>
        <v>0</v>
      </c>
    </row>
    <row r="26" spans="1:8" ht="12.75">
      <c r="A26" s="966"/>
      <c r="B26" s="960" t="s">
        <v>642</v>
      </c>
      <c r="C26" s="966"/>
      <c r="D26" s="974"/>
      <c r="E26" s="969"/>
      <c r="F26" s="969"/>
      <c r="G26" s="977"/>
      <c r="H26" s="975">
        <f t="shared" si="1"/>
        <v>0</v>
      </c>
    </row>
    <row r="27" spans="1:8" ht="18.75" customHeight="1">
      <c r="A27" s="966" t="s">
        <v>313</v>
      </c>
      <c r="B27" s="968" t="s">
        <v>308</v>
      </c>
      <c r="C27" s="966" t="s">
        <v>291</v>
      </c>
      <c r="D27" s="974">
        <v>7.3</v>
      </c>
      <c r="E27" s="969">
        <v>4419000</v>
      </c>
      <c r="F27" s="969">
        <f>D27*E27/12*4</f>
        <v>10752900</v>
      </c>
      <c r="G27" s="977">
        <v>441900</v>
      </c>
      <c r="H27" s="975">
        <f t="shared" si="1"/>
        <v>11194800</v>
      </c>
    </row>
    <row r="28" spans="1:8" ht="45" customHeight="1">
      <c r="A28" s="966" t="s">
        <v>314</v>
      </c>
      <c r="B28" s="967" t="s">
        <v>310</v>
      </c>
      <c r="C28" s="966" t="s">
        <v>291</v>
      </c>
      <c r="D28" s="974">
        <v>5</v>
      </c>
      <c r="E28" s="969">
        <v>2205000</v>
      </c>
      <c r="F28" s="969">
        <f>D28*E28/12*4</f>
        <v>3675000</v>
      </c>
      <c r="G28" s="977">
        <v>0</v>
      </c>
      <c r="H28" s="975">
        <f t="shared" si="1"/>
        <v>3675000</v>
      </c>
    </row>
    <row r="29" spans="1:8" ht="24.75" customHeight="1">
      <c r="A29" s="966" t="s">
        <v>315</v>
      </c>
      <c r="B29" s="967" t="s">
        <v>316</v>
      </c>
      <c r="C29" s="966" t="s">
        <v>291</v>
      </c>
      <c r="D29" s="974"/>
      <c r="E29" s="969">
        <v>4419000</v>
      </c>
      <c r="F29" s="969">
        <f>D29*E29</f>
        <v>0</v>
      </c>
      <c r="G29" s="977"/>
      <c r="H29" s="975">
        <f t="shared" si="1"/>
        <v>0</v>
      </c>
    </row>
    <row r="30" spans="1:8" s="108" customFormat="1" ht="34.5" customHeight="1">
      <c r="A30" s="956" t="s">
        <v>644</v>
      </c>
      <c r="B30" s="970" t="s">
        <v>643</v>
      </c>
      <c r="C30" s="956"/>
      <c r="D30" s="971"/>
      <c r="E30" s="972"/>
      <c r="F30" s="972">
        <f>SUM(F31:F34)</f>
        <v>6318133.333333333</v>
      </c>
      <c r="G30" s="976">
        <f>SUM(G31:G34)</f>
        <v>81700</v>
      </c>
      <c r="H30" s="976">
        <f>SUM(H31:H34)</f>
        <v>6399833.333333333</v>
      </c>
    </row>
    <row r="31" spans="1:8" ht="18.75" customHeight="1">
      <c r="A31" s="959" t="s">
        <v>317</v>
      </c>
      <c r="B31" s="960" t="s">
        <v>645</v>
      </c>
      <c r="C31" s="959" t="s">
        <v>291</v>
      </c>
      <c r="D31" s="963">
        <v>78</v>
      </c>
      <c r="E31" s="963">
        <v>81700</v>
      </c>
      <c r="F31" s="963">
        <f>D31*E31/12*8</f>
        <v>4248400</v>
      </c>
      <c r="G31" s="977"/>
      <c r="H31" s="975">
        <f>F31+G31</f>
        <v>4248400</v>
      </c>
    </row>
    <row r="32" spans="1:8" ht="18.75" customHeight="1">
      <c r="A32" s="959" t="s">
        <v>318</v>
      </c>
      <c r="B32" s="960" t="s">
        <v>646</v>
      </c>
      <c r="C32" s="959" t="s">
        <v>291</v>
      </c>
      <c r="D32" s="963"/>
      <c r="E32" s="963">
        <v>40850</v>
      </c>
      <c r="F32" s="963">
        <f>D32*E32/12*8</f>
        <v>0</v>
      </c>
      <c r="G32" s="977"/>
      <c r="H32" s="975">
        <f>F32+G32</f>
        <v>0</v>
      </c>
    </row>
    <row r="33" spans="1:8" ht="18.75" customHeight="1">
      <c r="A33" s="959" t="s">
        <v>319</v>
      </c>
      <c r="B33" s="960" t="s">
        <v>647</v>
      </c>
      <c r="C33" s="959" t="s">
        <v>291</v>
      </c>
      <c r="D33" s="963">
        <v>76</v>
      </c>
      <c r="E33" s="963">
        <v>81700</v>
      </c>
      <c r="F33" s="963">
        <f>D33*E33/12*4</f>
        <v>2069733.3333333333</v>
      </c>
      <c r="G33" s="977">
        <v>81700</v>
      </c>
      <c r="H33" s="975">
        <f>F33+G33</f>
        <v>2151433.333333333</v>
      </c>
    </row>
    <row r="34" spans="1:8" ht="18.75" customHeight="1">
      <c r="A34" s="959" t="s">
        <v>320</v>
      </c>
      <c r="B34" s="960" t="s">
        <v>646</v>
      </c>
      <c r="C34" s="959" t="s">
        <v>291</v>
      </c>
      <c r="D34" s="963"/>
      <c r="E34" s="963">
        <v>4080</v>
      </c>
      <c r="F34" s="963">
        <f>D34*E34/12*4</f>
        <v>0</v>
      </c>
      <c r="G34" s="977"/>
      <c r="H34" s="975">
        <f>F34+G34</f>
        <v>0</v>
      </c>
    </row>
    <row r="35" spans="1:8" s="108" customFormat="1" ht="18.75" customHeight="1">
      <c r="A35" s="956" t="s">
        <v>321</v>
      </c>
      <c r="B35" s="970" t="s">
        <v>322</v>
      </c>
      <c r="C35" s="956" t="s">
        <v>300</v>
      </c>
      <c r="D35" s="972"/>
      <c r="E35" s="972"/>
      <c r="F35" s="972">
        <f>SUM(F36:F37)</f>
        <v>802000</v>
      </c>
      <c r="G35" s="976">
        <f>SUM(G36:G37)</f>
        <v>367584</v>
      </c>
      <c r="H35" s="976">
        <f>SUM(H36:H37)</f>
        <v>1169584</v>
      </c>
    </row>
    <row r="36" spans="1:8" ht="37.5" customHeight="1">
      <c r="A36" s="959" t="s">
        <v>323</v>
      </c>
      <c r="B36" s="960" t="s">
        <v>648</v>
      </c>
      <c r="C36" s="959" t="s">
        <v>291</v>
      </c>
      <c r="D36" s="963">
        <v>2</v>
      </c>
      <c r="E36" s="963">
        <v>401000</v>
      </c>
      <c r="F36" s="963">
        <f>D36*E36</f>
        <v>802000</v>
      </c>
      <c r="G36" s="977"/>
      <c r="H36" s="975">
        <f>F36+G36</f>
        <v>802000</v>
      </c>
    </row>
    <row r="37" spans="1:8" ht="44.25" customHeight="1">
      <c r="A37" s="959" t="s">
        <v>324</v>
      </c>
      <c r="B37" s="960" t="s">
        <v>325</v>
      </c>
      <c r="C37" s="959" t="s">
        <v>291</v>
      </c>
      <c r="D37" s="963"/>
      <c r="E37" s="963"/>
      <c r="F37" s="963"/>
      <c r="G37" s="977">
        <v>367584</v>
      </c>
      <c r="H37" s="975">
        <f>F37+G37</f>
        <v>367584</v>
      </c>
    </row>
    <row r="38" spans="1:8" ht="30.75" customHeight="1">
      <c r="A38" s="956" t="s">
        <v>326</v>
      </c>
      <c r="B38" s="970" t="s">
        <v>327</v>
      </c>
      <c r="C38" s="956" t="s">
        <v>300</v>
      </c>
      <c r="D38" s="971"/>
      <c r="E38" s="972"/>
      <c r="F38" s="972">
        <f>SUM(F21,F30,F35)</f>
        <v>51582233.333333336</v>
      </c>
      <c r="G38" s="976">
        <f>SUM(G21,G30,G35)</f>
        <v>891184</v>
      </c>
      <c r="H38" s="976">
        <f>SUM(H21,H30,H35)</f>
        <v>52473417.333333336</v>
      </c>
    </row>
    <row r="39" spans="1:8" ht="29.25" customHeight="1">
      <c r="A39" s="956" t="s">
        <v>328</v>
      </c>
      <c r="B39" s="970" t="s">
        <v>329</v>
      </c>
      <c r="C39" s="956" t="s">
        <v>300</v>
      </c>
      <c r="D39" s="971"/>
      <c r="E39" s="972"/>
      <c r="F39" s="972">
        <v>29009000</v>
      </c>
      <c r="G39" s="977"/>
      <c r="H39" s="975">
        <f>F39+G39</f>
        <v>29009000</v>
      </c>
    </row>
    <row r="40" spans="1:8" s="108" customFormat="1" ht="25.5" customHeight="1">
      <c r="A40" s="956" t="s">
        <v>651</v>
      </c>
      <c r="B40" s="970" t="s">
        <v>650</v>
      </c>
      <c r="C40" s="956"/>
      <c r="D40" s="971"/>
      <c r="E40" s="972"/>
      <c r="F40" s="972">
        <f>SUM(F41:F46)</f>
        <v>18311840</v>
      </c>
      <c r="G40" s="976">
        <f>SUM(G41:G46)</f>
        <v>-1652160</v>
      </c>
      <c r="H40" s="976">
        <f>SUM(H41:H46)</f>
        <v>16659680</v>
      </c>
    </row>
    <row r="41" spans="1:8" ht="22.5" customHeight="1">
      <c r="A41" s="959" t="s">
        <v>330</v>
      </c>
      <c r="B41" s="960" t="s">
        <v>331</v>
      </c>
      <c r="C41" s="961" t="s">
        <v>332</v>
      </c>
      <c r="D41" s="965"/>
      <c r="E41" s="963">
        <v>3400000</v>
      </c>
      <c r="F41" s="963">
        <v>3400000</v>
      </c>
      <c r="G41" s="977"/>
      <c r="H41" s="975">
        <f aca="true" t="shared" si="2" ref="H41:H46">F41+G41</f>
        <v>3400000</v>
      </c>
    </row>
    <row r="42" spans="1:8" ht="22.5" customHeight="1">
      <c r="A42" s="959" t="s">
        <v>333</v>
      </c>
      <c r="B42" s="960" t="s">
        <v>334</v>
      </c>
      <c r="C42" s="961" t="s">
        <v>332</v>
      </c>
      <c r="D42" s="965"/>
      <c r="E42" s="963"/>
      <c r="F42" s="963">
        <f>E42*4.4</f>
        <v>0</v>
      </c>
      <c r="G42" s="977"/>
      <c r="H42" s="975">
        <f t="shared" si="2"/>
        <v>0</v>
      </c>
    </row>
    <row r="43" spans="1:8" ht="18.75" customHeight="1">
      <c r="A43" s="959" t="s">
        <v>335</v>
      </c>
      <c r="B43" s="960" t="s">
        <v>336</v>
      </c>
      <c r="C43" s="959" t="s">
        <v>291</v>
      </c>
      <c r="D43" s="963">
        <v>19</v>
      </c>
      <c r="E43" s="963">
        <v>55360</v>
      </c>
      <c r="F43" s="963">
        <f>D43*E43</f>
        <v>1051840</v>
      </c>
      <c r="G43" s="977">
        <v>-332160</v>
      </c>
      <c r="H43" s="975">
        <f t="shared" si="2"/>
        <v>719680</v>
      </c>
    </row>
    <row r="44" spans="1:8" ht="18.75" customHeight="1">
      <c r="A44" s="959" t="s">
        <v>337</v>
      </c>
      <c r="B44" s="960" t="s">
        <v>338</v>
      </c>
      <c r="C44" s="959" t="s">
        <v>291</v>
      </c>
      <c r="D44" s="963">
        <v>42</v>
      </c>
      <c r="E44" s="963">
        <v>330000</v>
      </c>
      <c r="F44" s="963">
        <f>D44*E44</f>
        <v>13860000</v>
      </c>
      <c r="G44" s="977">
        <v>-1320000</v>
      </c>
      <c r="H44" s="975">
        <f t="shared" si="2"/>
        <v>12540000</v>
      </c>
    </row>
    <row r="45" spans="1:8" ht="18.75" customHeight="1">
      <c r="A45" s="959" t="s">
        <v>339</v>
      </c>
      <c r="B45" s="960" t="s">
        <v>340</v>
      </c>
      <c r="C45" s="959" t="s">
        <v>291</v>
      </c>
      <c r="D45" s="963"/>
      <c r="E45" s="963"/>
      <c r="F45" s="963">
        <f>D45*E45</f>
        <v>0</v>
      </c>
      <c r="G45" s="977"/>
      <c r="H45" s="975">
        <f t="shared" si="2"/>
        <v>0</v>
      </c>
    </row>
    <row r="46" spans="1:8" ht="18.75" customHeight="1">
      <c r="A46" s="959" t="s">
        <v>341</v>
      </c>
      <c r="B46" s="960" t="s">
        <v>342</v>
      </c>
      <c r="C46" s="959" t="s">
        <v>291</v>
      </c>
      <c r="D46" s="963"/>
      <c r="E46" s="963"/>
      <c r="F46" s="963">
        <f>D46*E46</f>
        <v>0</v>
      </c>
      <c r="G46" s="977"/>
      <c r="H46" s="975">
        <f t="shared" si="2"/>
        <v>0</v>
      </c>
    </row>
    <row r="47" spans="1:8" s="108" customFormat="1" ht="38.25">
      <c r="A47" s="956" t="s">
        <v>653</v>
      </c>
      <c r="B47" s="970" t="s">
        <v>652</v>
      </c>
      <c r="C47" s="956"/>
      <c r="D47" s="971"/>
      <c r="E47" s="972"/>
      <c r="F47" s="972">
        <f>SUM(F48:F49)</f>
        <v>0</v>
      </c>
      <c r="G47" s="976">
        <f>SUM(G48:G49)</f>
        <v>0</v>
      </c>
      <c r="H47" s="976">
        <f>SUM(H48:H49)</f>
        <v>0</v>
      </c>
    </row>
    <row r="48" spans="1:8" ht="33.75" customHeight="1">
      <c r="A48" s="959" t="s">
        <v>343</v>
      </c>
      <c r="B48" s="960" t="s">
        <v>344</v>
      </c>
      <c r="C48" s="959" t="s">
        <v>291</v>
      </c>
      <c r="D48" s="962"/>
      <c r="E48" s="963"/>
      <c r="F48" s="963"/>
      <c r="G48" s="977"/>
      <c r="H48" s="975">
        <f>F48+G48</f>
        <v>0</v>
      </c>
    </row>
    <row r="49" spans="1:8" ht="18.75" customHeight="1">
      <c r="A49" s="959" t="s">
        <v>345</v>
      </c>
      <c r="B49" s="960" t="s">
        <v>346</v>
      </c>
      <c r="C49" s="959" t="s">
        <v>300</v>
      </c>
      <c r="D49" s="965" t="s">
        <v>302</v>
      </c>
      <c r="E49" s="963"/>
      <c r="F49" s="963"/>
      <c r="G49" s="977"/>
      <c r="H49" s="975">
        <f>F49+G49</f>
        <v>0</v>
      </c>
    </row>
    <row r="50" spans="1:8" s="108" customFormat="1" ht="25.5" customHeight="1">
      <c r="A50" s="956" t="s">
        <v>655</v>
      </c>
      <c r="B50" s="970" t="s">
        <v>654</v>
      </c>
      <c r="C50" s="956"/>
      <c r="D50" s="971"/>
      <c r="E50" s="972"/>
      <c r="F50" s="972">
        <f>SUM(F51:F53)</f>
        <v>0</v>
      </c>
      <c r="G50" s="976">
        <f>SUM(G51:G53)</f>
        <v>0</v>
      </c>
      <c r="H50" s="976">
        <f>SUM(H51:H53)</f>
        <v>0</v>
      </c>
    </row>
    <row r="51" spans="1:8" ht="27" customHeight="1">
      <c r="A51" s="959" t="s">
        <v>347</v>
      </c>
      <c r="B51" s="960" t="s">
        <v>348</v>
      </c>
      <c r="C51" s="959" t="s">
        <v>291</v>
      </c>
      <c r="D51" s="962"/>
      <c r="E51" s="963"/>
      <c r="F51" s="963">
        <f>D51*E51</f>
        <v>0</v>
      </c>
      <c r="G51" s="977"/>
      <c r="H51" s="975">
        <f>F51+G51</f>
        <v>0</v>
      </c>
    </row>
    <row r="52" spans="1:8" ht="18.75" customHeight="1">
      <c r="A52" s="959" t="s">
        <v>349</v>
      </c>
      <c r="B52" s="960" t="s">
        <v>350</v>
      </c>
      <c r="C52" s="959" t="s">
        <v>300</v>
      </c>
      <c r="D52" s="963"/>
      <c r="E52" s="963"/>
      <c r="F52" s="963"/>
      <c r="G52" s="977"/>
      <c r="H52" s="975">
        <f>F52+G52</f>
        <v>0</v>
      </c>
    </row>
    <row r="53" spans="1:8" ht="29.25" customHeight="1">
      <c r="A53" s="959" t="s">
        <v>351</v>
      </c>
      <c r="B53" s="960" t="s">
        <v>352</v>
      </c>
      <c r="C53" s="959" t="s">
        <v>300</v>
      </c>
      <c r="D53" s="963"/>
      <c r="E53" s="963"/>
      <c r="F53" s="963">
        <f>D53*E53</f>
        <v>0</v>
      </c>
      <c r="G53" s="977"/>
      <c r="H53" s="975">
        <f>F53+G53</f>
        <v>0</v>
      </c>
    </row>
    <row r="54" spans="1:8" s="108" customFormat="1" ht="25.5" customHeight="1">
      <c r="A54" s="956" t="s">
        <v>649</v>
      </c>
      <c r="B54" s="970" t="s">
        <v>656</v>
      </c>
      <c r="C54" s="959" t="s">
        <v>300</v>
      </c>
      <c r="D54" s="971">
        <v>13678</v>
      </c>
      <c r="E54" s="972">
        <v>570</v>
      </c>
      <c r="F54" s="972">
        <f>D54*E54</f>
        <v>7796460</v>
      </c>
      <c r="G54" s="976">
        <f>-1155960-540930</f>
        <v>-1696890</v>
      </c>
      <c r="H54" s="979">
        <f>F54+G54</f>
        <v>6099570</v>
      </c>
    </row>
    <row r="55" spans="1:8" ht="31.5" customHeight="1">
      <c r="A55" s="956" t="s">
        <v>353</v>
      </c>
      <c r="B55" s="970" t="s">
        <v>354</v>
      </c>
      <c r="C55" s="956" t="s">
        <v>300</v>
      </c>
      <c r="D55" s="971"/>
      <c r="E55" s="972"/>
      <c r="F55" s="972">
        <f>SUM(F39,F40,F47,F50,F54)</f>
        <v>55117300</v>
      </c>
      <c r="G55" s="976">
        <f>SUM(G39,G40,G47,G50,G54)</f>
        <v>-3349050</v>
      </c>
      <c r="H55" s="976">
        <f>SUM(H39,H40,H47,H50,H54)</f>
        <v>51768250</v>
      </c>
    </row>
    <row r="56" spans="1:8" ht="38.25" customHeight="1">
      <c r="A56" s="959" t="s">
        <v>355</v>
      </c>
      <c r="B56" s="960" t="s">
        <v>356</v>
      </c>
      <c r="C56" s="959" t="s">
        <v>357</v>
      </c>
      <c r="D56" s="963">
        <v>2248</v>
      </c>
      <c r="E56" s="963">
        <v>1210</v>
      </c>
      <c r="F56" s="963">
        <f>D56*E56</f>
        <v>2720080</v>
      </c>
      <c r="G56" s="977"/>
      <c r="H56" s="975">
        <f>F56+G56</f>
        <v>2720080</v>
      </c>
    </row>
    <row r="57" spans="1:8" ht="37.5" customHeight="1">
      <c r="A57" s="959" t="s">
        <v>358</v>
      </c>
      <c r="B57" s="960" t="s">
        <v>359</v>
      </c>
      <c r="C57" s="959" t="s">
        <v>357</v>
      </c>
      <c r="D57" s="965"/>
      <c r="E57" s="963"/>
      <c r="F57" s="963"/>
      <c r="G57" s="977"/>
      <c r="H57" s="975">
        <f>F57+G57</f>
        <v>0</v>
      </c>
    </row>
    <row r="58" spans="1:8" ht="39" customHeight="1">
      <c r="A58" s="959" t="s">
        <v>360</v>
      </c>
      <c r="B58" s="960" t="s">
        <v>361</v>
      </c>
      <c r="C58" s="959" t="s">
        <v>357</v>
      </c>
      <c r="D58" s="965"/>
      <c r="E58" s="963"/>
      <c r="F58" s="963">
        <f>SUM(F56:F57)</f>
        <v>2720080</v>
      </c>
      <c r="G58" s="977">
        <f>SUM(G56:G57)</f>
        <v>0</v>
      </c>
      <c r="H58" s="977">
        <f>SUM(H56:H57)</f>
        <v>2720080</v>
      </c>
    </row>
    <row r="59" spans="1:8" ht="18" customHeight="1">
      <c r="A59" s="956" t="s">
        <v>362</v>
      </c>
      <c r="B59" s="970" t="s">
        <v>363</v>
      </c>
      <c r="C59" s="956" t="s">
        <v>357</v>
      </c>
      <c r="D59" s="971"/>
      <c r="E59" s="972"/>
      <c r="F59" s="972">
        <f>F58</f>
        <v>2720080</v>
      </c>
      <c r="G59" s="976">
        <f>G58</f>
        <v>0</v>
      </c>
      <c r="H59" s="976">
        <f>H58</f>
        <v>2720080</v>
      </c>
    </row>
    <row r="60" spans="1:8" ht="21.75" customHeight="1">
      <c r="A60" s="956"/>
      <c r="B60" s="971" t="s">
        <v>364</v>
      </c>
      <c r="C60" s="956"/>
      <c r="D60" s="971"/>
      <c r="E60" s="972"/>
      <c r="F60" s="972">
        <f>F20+F38+F55+F59</f>
        <v>186370573.33333334</v>
      </c>
      <c r="G60" s="976">
        <f>G20+G38+G55+G59</f>
        <v>-2378688</v>
      </c>
      <c r="H60" s="976">
        <f>H20+H38+H55+H59</f>
        <v>183991885.33333334</v>
      </c>
    </row>
    <row r="64" spans="3:6" ht="18.75" customHeight="1">
      <c r="C64" s="806"/>
      <c r="D64" s="806"/>
      <c r="E64" s="807"/>
      <c r="F64" s="808"/>
    </row>
    <row r="65" spans="3:6" ht="18.75" customHeight="1">
      <c r="C65" s="809"/>
      <c r="D65" s="809"/>
      <c r="E65" s="810"/>
      <c r="F65" s="811"/>
    </row>
    <row r="66" spans="3:6" ht="18.75" customHeight="1">
      <c r="C66" s="806"/>
      <c r="D66" s="806"/>
      <c r="E66" s="807"/>
      <c r="F66" s="808"/>
    </row>
    <row r="67" spans="1:6" ht="18.75" customHeight="1">
      <c r="A67" s="107"/>
      <c r="C67" s="806"/>
      <c r="D67" s="806"/>
      <c r="E67" s="807"/>
      <c r="F67" s="808"/>
    </row>
    <row r="68" spans="1:6" ht="18.75" customHeight="1">
      <c r="A68" s="107"/>
      <c r="C68" s="806"/>
      <c r="D68" s="806"/>
      <c r="E68" s="807"/>
      <c r="F68" s="808"/>
    </row>
    <row r="69" spans="1:6" ht="18.75" customHeight="1">
      <c r="A69" s="107"/>
      <c r="C69" s="812"/>
      <c r="D69" s="812"/>
      <c r="E69" s="813"/>
      <c r="F69" s="811"/>
    </row>
    <row r="70" spans="1:4" ht="12.75">
      <c r="A70" s="107"/>
      <c r="D70" s="814"/>
    </row>
  </sheetData>
  <sheetProtection/>
  <mergeCells count="7">
    <mergeCell ref="A1:F1"/>
    <mergeCell ref="G3:G4"/>
    <mergeCell ref="H3:H4"/>
    <mergeCell ref="A2:F2"/>
    <mergeCell ref="A3:A4"/>
    <mergeCell ref="B3:B4"/>
    <mergeCell ref="D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  <headerFooter>
    <oddHeader>&amp;R&amp;"Times New Roman CE,Félkövér dőlt"&amp;11 3. melléklet a .../2018.(....)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375" defaultRowHeight="12.75"/>
  <cols>
    <col min="1" max="1" width="6.875" style="391" customWidth="1"/>
    <col min="2" max="2" width="99.125" style="391" customWidth="1"/>
    <col min="3" max="3" width="46.625" style="391" customWidth="1"/>
    <col min="4" max="6" width="9.375" style="391" customWidth="1"/>
    <col min="7" max="7" width="11.125" style="391" bestFit="1" customWidth="1"/>
    <col min="8" max="8" width="9.875" style="391" bestFit="1" customWidth="1"/>
    <col min="9" max="16384" width="9.375" style="391" customWidth="1"/>
  </cols>
  <sheetData>
    <row r="1" spans="1:3" ht="37.5" customHeight="1">
      <c r="A1" s="1032" t="s">
        <v>615</v>
      </c>
      <c r="B1" s="1032"/>
      <c r="C1" s="1032"/>
    </row>
    <row r="2" ht="15.75" customHeight="1"/>
    <row r="3" spans="1:3" ht="18" customHeight="1">
      <c r="A3" s="1033" t="s">
        <v>365</v>
      </c>
      <c r="B3" s="1036" t="s">
        <v>262</v>
      </c>
      <c r="C3" s="1039" t="s">
        <v>718</v>
      </c>
    </row>
    <row r="4" spans="1:3" ht="18" customHeight="1">
      <c r="A4" s="1034"/>
      <c r="B4" s="1037"/>
      <c r="C4" s="1040"/>
    </row>
    <row r="5" spans="1:3" ht="18.75" customHeight="1">
      <c r="A5" s="1034"/>
      <c r="B5" s="1037"/>
      <c r="C5" s="1040"/>
    </row>
    <row r="6" spans="1:3" ht="12.75">
      <c r="A6" s="1035"/>
      <c r="B6" s="1038"/>
      <c r="C6" s="1041"/>
    </row>
    <row r="7" spans="1:3" ht="31.5" customHeight="1">
      <c r="A7" s="461" t="s">
        <v>9</v>
      </c>
      <c r="B7" s="846" t="s">
        <v>699</v>
      </c>
      <c r="C7" s="462">
        <f>'8.sz.mell. '!C122</f>
        <v>6985000</v>
      </c>
    </row>
    <row r="8" spans="1:3" ht="31.5" customHeight="1">
      <c r="A8" s="392" t="s">
        <v>12</v>
      </c>
      <c r="B8" s="847" t="s">
        <v>701</v>
      </c>
      <c r="C8" s="463">
        <f>'8.sz.mell. '!C58</f>
        <v>2980842</v>
      </c>
    </row>
    <row r="9" spans="1:3" ht="31.5" customHeight="1">
      <c r="A9" s="392" t="s">
        <v>15</v>
      </c>
      <c r="B9" s="847" t="s">
        <v>703</v>
      </c>
      <c r="C9" s="463">
        <v>89745808</v>
      </c>
    </row>
    <row r="10" spans="1:3" ht="25.5" customHeight="1">
      <c r="A10" s="392" t="s">
        <v>18</v>
      </c>
      <c r="B10" s="847" t="s">
        <v>704</v>
      </c>
      <c r="C10" s="463">
        <v>8368284</v>
      </c>
    </row>
    <row r="11" spans="1:3" ht="25.5" customHeight="1">
      <c r="A11" s="392" t="s">
        <v>21</v>
      </c>
      <c r="B11" s="847" t="s">
        <v>705</v>
      </c>
      <c r="C11" s="464">
        <v>110000</v>
      </c>
    </row>
    <row r="12" spans="1:3" ht="25.5" customHeight="1">
      <c r="A12" s="392" t="s">
        <v>24</v>
      </c>
      <c r="B12" s="847" t="s">
        <v>706</v>
      </c>
      <c r="C12" s="464">
        <v>63500</v>
      </c>
    </row>
    <row r="13" spans="1:3" ht="25.5" customHeight="1">
      <c r="A13" s="392" t="s">
        <v>27</v>
      </c>
      <c r="B13" s="847" t="s">
        <v>707</v>
      </c>
      <c r="C13" s="464">
        <v>628650</v>
      </c>
    </row>
    <row r="14" spans="1:3" ht="25.5" customHeight="1">
      <c r="A14" s="392" t="s">
        <v>30</v>
      </c>
      <c r="B14" s="847" t="s">
        <v>708</v>
      </c>
      <c r="C14" s="464">
        <v>2209800</v>
      </c>
    </row>
    <row r="15" spans="1:3" ht="25.5" customHeight="1">
      <c r="A15" s="392" t="s">
        <v>33</v>
      </c>
      <c r="B15" s="847" t="s">
        <v>717</v>
      </c>
      <c r="C15" s="464">
        <v>2018666</v>
      </c>
    </row>
    <row r="16" spans="1:3" ht="25.5" customHeight="1">
      <c r="A16" s="392" t="s">
        <v>36</v>
      </c>
      <c r="B16" s="847" t="s">
        <v>712</v>
      </c>
      <c r="C16" s="464">
        <v>100000</v>
      </c>
    </row>
    <row r="17" spans="1:3" ht="25.5" customHeight="1">
      <c r="A17" s="392" t="s">
        <v>38</v>
      </c>
      <c r="B17" s="847" t="s">
        <v>709</v>
      </c>
      <c r="C17" s="464">
        <v>300000</v>
      </c>
    </row>
    <row r="18" spans="1:3" ht="25.5" customHeight="1">
      <c r="A18" s="392" t="s">
        <v>40</v>
      </c>
      <c r="B18" s="847" t="s">
        <v>710</v>
      </c>
      <c r="C18" s="464">
        <v>100000</v>
      </c>
    </row>
    <row r="19" spans="1:3" ht="25.5" customHeight="1">
      <c r="A19" s="392" t="s">
        <v>42</v>
      </c>
      <c r="B19" s="847" t="s">
        <v>711</v>
      </c>
      <c r="C19" s="464">
        <v>150000</v>
      </c>
    </row>
    <row r="20" spans="1:3" ht="25.5" customHeight="1">
      <c r="A20" s="392" t="s">
        <v>44</v>
      </c>
      <c r="B20" s="847" t="s">
        <v>713</v>
      </c>
      <c r="C20" s="464">
        <v>390000</v>
      </c>
    </row>
    <row r="21" spans="1:3" ht="25.5" customHeight="1">
      <c r="A21" s="392" t="s">
        <v>46</v>
      </c>
      <c r="B21" s="847" t="s">
        <v>714</v>
      </c>
      <c r="C21" s="464">
        <v>300000</v>
      </c>
    </row>
    <row r="22" spans="1:3" ht="25.5" customHeight="1">
      <c r="A22" s="392" t="s">
        <v>48</v>
      </c>
      <c r="B22" s="847" t="s">
        <v>715</v>
      </c>
      <c r="C22" s="464">
        <v>100000</v>
      </c>
    </row>
    <row r="23" spans="1:3" ht="25.5" customHeight="1">
      <c r="A23" s="392" t="s">
        <v>50</v>
      </c>
      <c r="B23" s="847" t="s">
        <v>716</v>
      </c>
      <c r="C23" s="464">
        <v>60000</v>
      </c>
    </row>
    <row r="24" spans="1:3" ht="25.5" customHeight="1">
      <c r="A24" s="845" t="s">
        <v>53</v>
      </c>
      <c r="B24" s="465" t="s">
        <v>550</v>
      </c>
      <c r="C24" s="466">
        <f>SUM(C7:C23)</f>
        <v>114610550</v>
      </c>
    </row>
    <row r="25" spans="1:3" ht="12.75">
      <c r="A25" s="392" t="s">
        <v>56</v>
      </c>
      <c r="B25" s="846" t="s">
        <v>698</v>
      </c>
      <c r="C25" s="462">
        <f>'8.sz.mell. '!C123</f>
        <v>32532320</v>
      </c>
    </row>
    <row r="26" spans="1:3" ht="25.5" customHeight="1">
      <c r="A26" s="392" t="s">
        <v>59</v>
      </c>
      <c r="B26" s="846" t="s">
        <v>700</v>
      </c>
      <c r="C26" s="463">
        <f>'8.sz.mell. '!C59</f>
        <v>10595394</v>
      </c>
    </row>
    <row r="27" spans="1:3" ht="25.5" customHeight="1">
      <c r="A27" s="392" t="s">
        <v>61</v>
      </c>
      <c r="B27" s="846" t="s">
        <v>702</v>
      </c>
      <c r="C27" s="463">
        <v>150000</v>
      </c>
    </row>
    <row r="28" spans="1:3" ht="25.5" customHeight="1">
      <c r="A28" s="845" t="s">
        <v>63</v>
      </c>
      <c r="B28" s="465" t="s">
        <v>597</v>
      </c>
      <c r="C28" s="466">
        <f>SUM(C25:C27)</f>
        <v>43277714</v>
      </c>
    </row>
    <row r="29" spans="1:3" ht="25.5" customHeight="1">
      <c r="A29" s="848" t="s">
        <v>65</v>
      </c>
      <c r="B29" s="465" t="s">
        <v>364</v>
      </c>
      <c r="C29" s="466">
        <f>SUM(C24+C28)</f>
        <v>157888264</v>
      </c>
    </row>
    <row r="30" ht="17.25" customHeight="1">
      <c r="A30" s="393"/>
    </row>
    <row r="31" ht="17.25" customHeight="1">
      <c r="A31" s="393"/>
    </row>
  </sheetData>
  <sheetProtection/>
  <mergeCells count="4">
    <mergeCell ref="A1:C1"/>
    <mergeCell ref="A3:A6"/>
    <mergeCell ref="B3:B6"/>
    <mergeCell ref="C3:C6"/>
  </mergeCells>
  <printOptions horizontalCentered="1"/>
  <pageMargins left="0.5905511811023623" right="0.5905511811023623" top="1.1811023622047245" bottom="0.984251968503937" header="0.7874015748031497" footer="0.7874015748031497"/>
  <pageSetup horizontalDpi="300" verticalDpi="300" orientation="landscape" paperSize="9" scale="75" r:id="rId1"/>
  <headerFooter alignWithMargins="0">
    <oddHeader xml:space="preserve">&amp;R&amp;"Times New Roman CE,Félkövér dőlt"&amp;11 4. melléklet a ....../2017. (......) önkormányzati rendelethez
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0" sqref="D20"/>
    </sheetView>
  </sheetViews>
  <sheetFormatPr defaultColWidth="9.375" defaultRowHeight="12.75"/>
  <cols>
    <col min="1" max="1" width="8.50390625" style="111" customWidth="1"/>
    <col min="2" max="2" width="9.375" style="111" customWidth="1"/>
    <col min="3" max="3" width="22.125" style="111" customWidth="1"/>
    <col min="4" max="4" width="44.875" style="111" customWidth="1"/>
    <col min="5" max="5" width="26.00390625" style="113" customWidth="1"/>
    <col min="6" max="6" width="14.375" style="459" customWidth="1"/>
    <col min="7" max="16384" width="9.375" style="111" customWidth="1"/>
  </cols>
  <sheetData>
    <row r="1" spans="1:5" ht="41.25" customHeight="1">
      <c r="A1" s="1049" t="s">
        <v>616</v>
      </c>
      <c r="B1" s="1050"/>
      <c r="C1" s="1050"/>
      <c r="D1" s="1050"/>
      <c r="E1" s="1050"/>
    </row>
    <row r="2" spans="1:4" ht="15">
      <c r="A2" s="112"/>
      <c r="B2" s="112"/>
      <c r="C2" s="112"/>
      <c r="D2" s="112"/>
    </row>
    <row r="3" spans="1:5" ht="15">
      <c r="A3" s="112"/>
      <c r="B3" s="112"/>
      <c r="C3" s="112"/>
      <c r="D3" s="112"/>
      <c r="E3" s="114" t="s">
        <v>1</v>
      </c>
    </row>
    <row r="4" spans="1:5" ht="33" customHeight="1" thickBot="1">
      <c r="A4" s="457" t="s">
        <v>365</v>
      </c>
      <c r="B4" s="1051" t="s">
        <v>369</v>
      </c>
      <c r="C4" s="1051"/>
      <c r="D4" s="1051"/>
      <c r="E4" s="458" t="s">
        <v>370</v>
      </c>
    </row>
    <row r="5" spans="1:6" ht="21.75" customHeight="1">
      <c r="A5" s="467" t="s">
        <v>9</v>
      </c>
      <c r="B5" s="1052" t="s">
        <v>667</v>
      </c>
      <c r="C5" s="1053"/>
      <c r="D5" s="1054"/>
      <c r="E5" s="841">
        <v>250000</v>
      </c>
      <c r="F5" s="793"/>
    </row>
    <row r="6" spans="1:5" ht="21.75" customHeight="1">
      <c r="A6" s="468" t="s">
        <v>12</v>
      </c>
      <c r="B6" s="1055" t="s">
        <v>668</v>
      </c>
      <c r="C6" s="1056"/>
      <c r="D6" s="1057"/>
      <c r="E6" s="842">
        <v>250000</v>
      </c>
    </row>
    <row r="7" spans="1:5" ht="21.75" customHeight="1">
      <c r="A7" s="467" t="s">
        <v>15</v>
      </c>
      <c r="B7" s="1055" t="s">
        <v>669</v>
      </c>
      <c r="C7" s="1056"/>
      <c r="D7" s="1057"/>
      <c r="E7" s="842">
        <v>700000</v>
      </c>
    </row>
    <row r="8" spans="1:5" ht="21.75" customHeight="1">
      <c r="A8" s="468" t="s">
        <v>18</v>
      </c>
      <c r="B8" s="1055" t="s">
        <v>670</v>
      </c>
      <c r="C8" s="1056"/>
      <c r="D8" s="1057"/>
      <c r="E8" s="842">
        <v>250000</v>
      </c>
    </row>
    <row r="9" spans="1:5" ht="21.75" customHeight="1">
      <c r="A9" s="467" t="s">
        <v>21</v>
      </c>
      <c r="B9" s="1055" t="s">
        <v>671</v>
      </c>
      <c r="C9" s="1056"/>
      <c r="D9" s="1057"/>
      <c r="E9" s="842">
        <v>200000</v>
      </c>
    </row>
    <row r="10" spans="1:5" ht="29.25" customHeight="1">
      <c r="A10" s="468" t="s">
        <v>24</v>
      </c>
      <c r="B10" s="1055" t="s">
        <v>672</v>
      </c>
      <c r="C10" s="1056"/>
      <c r="D10" s="1057"/>
      <c r="E10" s="842">
        <v>850000</v>
      </c>
    </row>
    <row r="11" spans="1:5" ht="21.75" customHeight="1">
      <c r="A11" s="467" t="s">
        <v>27</v>
      </c>
      <c r="B11" s="1055" t="s">
        <v>673</v>
      </c>
      <c r="C11" s="1056"/>
      <c r="D11" s="1057"/>
      <c r="E11" s="842">
        <v>200000</v>
      </c>
    </row>
    <row r="12" spans="1:5" ht="21.75" customHeight="1">
      <c r="A12" s="469">
        <v>8</v>
      </c>
      <c r="B12" s="1045" t="s">
        <v>219</v>
      </c>
      <c r="C12" s="1046"/>
      <c r="D12" s="1046"/>
      <c r="E12" s="470">
        <f>SUM(E5:E11)</f>
        <v>2700000</v>
      </c>
    </row>
    <row r="13" spans="1:5" ht="21.75" customHeight="1">
      <c r="A13" s="469">
        <v>9</v>
      </c>
      <c r="B13" s="1047" t="s">
        <v>549</v>
      </c>
      <c r="C13" s="1048"/>
      <c r="D13" s="1048"/>
      <c r="E13" s="470">
        <v>0</v>
      </c>
    </row>
    <row r="14" spans="1:6" s="115" customFormat="1" ht="24" customHeight="1">
      <c r="A14" s="1042" t="s">
        <v>535</v>
      </c>
      <c r="B14" s="1043"/>
      <c r="C14" s="1043"/>
      <c r="D14" s="1043"/>
      <c r="E14" s="471">
        <f>SUM(E12+E13)</f>
        <v>2700000</v>
      </c>
      <c r="F14" s="460"/>
    </row>
    <row r="15" spans="1:5" ht="15">
      <c r="A15" s="116"/>
      <c r="B15" s="1044"/>
      <c r="C15" s="1044"/>
      <c r="D15" s="1044"/>
      <c r="E15" s="117"/>
    </row>
  </sheetData>
  <sheetProtection/>
  <mergeCells count="13">
    <mergeCell ref="A14:D14"/>
    <mergeCell ref="B15:D15"/>
    <mergeCell ref="B12:D12"/>
    <mergeCell ref="B13:D13"/>
    <mergeCell ref="A1:E1"/>
    <mergeCell ref="B4:D4"/>
    <mergeCell ref="B5:D5"/>
    <mergeCell ref="B6:D6"/>
    <mergeCell ref="B7:D7"/>
    <mergeCell ref="B8:D8"/>
    <mergeCell ref="B9:D9"/>
    <mergeCell ref="B10:D10"/>
    <mergeCell ref="B11:D11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......./2017.(...)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6" sqref="C16"/>
    </sheetView>
  </sheetViews>
  <sheetFormatPr defaultColWidth="10.625" defaultRowHeight="12.75"/>
  <cols>
    <col min="1" max="1" width="11.375" style="432" customWidth="1"/>
    <col min="2" max="2" width="46.00390625" style="432" customWidth="1"/>
    <col min="3" max="3" width="28.50390625" style="432" customWidth="1"/>
    <col min="4" max="252" width="10.625" style="432" customWidth="1"/>
    <col min="253" max="253" width="7.00390625" style="432" customWidth="1"/>
    <col min="254" max="254" width="34.50390625" style="432" customWidth="1"/>
    <col min="255" max="255" width="11.00390625" style="432" customWidth="1"/>
    <col min="256" max="16384" width="16.875" style="432" customWidth="1"/>
  </cols>
  <sheetData>
    <row r="1" spans="1:3" ht="40.5" customHeight="1">
      <c r="A1" s="1058" t="s">
        <v>617</v>
      </c>
      <c r="B1" s="1059"/>
      <c r="C1" s="1059"/>
    </row>
    <row r="2" spans="1:3" ht="12.75">
      <c r="A2" s="433"/>
      <c r="B2" s="433"/>
      <c r="C2" s="448" t="s">
        <v>1</v>
      </c>
    </row>
    <row r="3" spans="1:3" s="434" customFormat="1" ht="33.75" customHeight="1">
      <c r="A3" s="437" t="s">
        <v>486</v>
      </c>
      <c r="B3" s="438" t="s">
        <v>548</v>
      </c>
      <c r="C3" s="439" t="s">
        <v>490</v>
      </c>
    </row>
    <row r="4" spans="1:3" s="435" customFormat="1" ht="18.75" customHeight="1">
      <c r="A4" s="440" t="s">
        <v>9</v>
      </c>
      <c r="B4" s="441" t="s">
        <v>538</v>
      </c>
      <c r="C4" s="442"/>
    </row>
    <row r="5" spans="1:3" s="435" customFormat="1" ht="18.75" customHeight="1">
      <c r="A5" s="440" t="s">
        <v>12</v>
      </c>
      <c r="B5" s="441" t="s">
        <v>537</v>
      </c>
      <c r="C5" s="442">
        <v>200000</v>
      </c>
    </row>
    <row r="6" spans="1:3" s="435" customFormat="1" ht="18.75" customHeight="1">
      <c r="A6" s="440" t="s">
        <v>15</v>
      </c>
      <c r="B6" s="441" t="s">
        <v>539</v>
      </c>
      <c r="C6" s="442"/>
    </row>
    <row r="7" spans="1:3" s="435" customFormat="1" ht="18.75" customHeight="1">
      <c r="A7" s="440" t="s">
        <v>18</v>
      </c>
      <c r="B7" s="441" t="s">
        <v>540</v>
      </c>
      <c r="C7" s="442">
        <v>100000</v>
      </c>
    </row>
    <row r="8" spans="1:3" s="435" customFormat="1" ht="18.75" customHeight="1">
      <c r="A8" s="440" t="s">
        <v>21</v>
      </c>
      <c r="B8" s="441" t="s">
        <v>599</v>
      </c>
      <c r="C8" s="442">
        <v>1500000</v>
      </c>
    </row>
    <row r="9" spans="1:3" s="435" customFormat="1" ht="18.75" customHeight="1">
      <c r="A9" s="440" t="s">
        <v>24</v>
      </c>
      <c r="B9" s="443" t="s">
        <v>674</v>
      </c>
      <c r="C9" s="444">
        <v>100000</v>
      </c>
    </row>
    <row r="10" spans="1:3" s="435" customFormat="1" ht="18.75" customHeight="1">
      <c r="A10" s="440" t="s">
        <v>27</v>
      </c>
      <c r="B10" s="443" t="s">
        <v>536</v>
      </c>
      <c r="C10" s="444">
        <v>1200000</v>
      </c>
    </row>
    <row r="11" spans="1:3" s="431" customFormat="1" ht="18.75" customHeight="1">
      <c r="A11" s="445"/>
      <c r="B11" s="446" t="s">
        <v>470</v>
      </c>
      <c r="C11" s="447">
        <f>SUM(C4:C10)</f>
        <v>3100000</v>
      </c>
    </row>
    <row r="12" spans="1:3" s="431" customFormat="1" ht="12.75">
      <c r="A12" s="436"/>
      <c r="B12" s="436"/>
      <c r="C12" s="430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3"/>
  <headerFooter>
    <oddHeader>&amp;R&amp;"Times New Roman CE,Félkövér dőlt"&amp;11 6. melléklet a .../2017. (... ) önkormányzati rendelethez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J11" sqref="J11"/>
    </sheetView>
  </sheetViews>
  <sheetFormatPr defaultColWidth="9.375" defaultRowHeight="12.75"/>
  <cols>
    <col min="1" max="1" width="38.00390625" style="121" customWidth="1"/>
    <col min="2" max="2" width="17.00390625" style="121" customWidth="1"/>
    <col min="3" max="3" width="13.00390625" style="121" customWidth="1"/>
    <col min="4" max="4" width="17.00390625" style="121" customWidth="1"/>
    <col min="5" max="5" width="12.625" style="121" customWidth="1"/>
    <col min="6" max="6" width="17.00390625" style="121" customWidth="1"/>
    <col min="7" max="7" width="12.375" style="121" customWidth="1"/>
    <col min="8" max="8" width="17.00390625" style="121" customWidth="1"/>
    <col min="9" max="9" width="12.375" style="121" customWidth="1"/>
    <col min="10" max="10" width="16.00390625" style="121" customWidth="1"/>
    <col min="11" max="11" width="12.00390625" style="121" customWidth="1"/>
    <col min="12" max="12" width="17.00390625" style="121" customWidth="1"/>
    <col min="13" max="13" width="12.875" style="121" customWidth="1"/>
    <col min="14" max="14" width="13.625" style="121" customWidth="1"/>
    <col min="15" max="16" width="12.00390625" style="121" customWidth="1"/>
    <col min="17" max="16384" width="9.375" style="121" customWidth="1"/>
  </cols>
  <sheetData>
    <row r="1" spans="1:16" ht="57.75" customHeight="1">
      <c r="A1" s="1060" t="s">
        <v>618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32"/>
      <c r="N1" s="132"/>
      <c r="O1" s="132"/>
      <c r="P1" s="132"/>
    </row>
    <row r="2" spans="1:17" ht="1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061"/>
      <c r="P2" s="1061"/>
      <c r="Q2" s="122"/>
    </row>
    <row r="3" spans="1:19" ht="16.5" customHeight="1">
      <c r="A3" s="128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33" t="s">
        <v>1</v>
      </c>
      <c r="M3" s="125"/>
      <c r="N3" s="129"/>
      <c r="O3" s="129"/>
      <c r="P3" s="129"/>
      <c r="Q3" s="122"/>
      <c r="R3" s="122"/>
      <c r="S3" s="122"/>
    </row>
    <row r="4" spans="1:19" ht="30" customHeight="1">
      <c r="A4" s="1062" t="s">
        <v>262</v>
      </c>
      <c r="B4" s="1070" t="s">
        <v>553</v>
      </c>
      <c r="C4" s="1071"/>
      <c r="D4" s="1070" t="s">
        <v>555</v>
      </c>
      <c r="E4" s="1071"/>
      <c r="F4" s="1064" t="s">
        <v>556</v>
      </c>
      <c r="G4" s="1065"/>
      <c r="H4" s="1066" t="s">
        <v>376</v>
      </c>
      <c r="I4" s="1067"/>
      <c r="J4" s="1066" t="s">
        <v>475</v>
      </c>
      <c r="K4" s="1072"/>
      <c r="L4" s="1068" t="s">
        <v>372</v>
      </c>
      <c r="M4" s="125"/>
      <c r="N4" s="126"/>
      <c r="O4" s="126"/>
      <c r="P4" s="129"/>
      <c r="Q4" s="122"/>
      <c r="R4" s="122"/>
      <c r="S4" s="122"/>
    </row>
    <row r="5" spans="1:19" ht="62.25" customHeight="1">
      <c r="A5" s="1063"/>
      <c r="B5" s="130" t="s">
        <v>552</v>
      </c>
      <c r="C5" s="130" t="s">
        <v>374</v>
      </c>
      <c r="D5" s="130" t="s">
        <v>551</v>
      </c>
      <c r="E5" s="130" t="s">
        <v>374</v>
      </c>
      <c r="F5" s="131" t="s">
        <v>373</v>
      </c>
      <c r="G5" s="130" t="s">
        <v>374</v>
      </c>
      <c r="H5" s="130" t="s">
        <v>377</v>
      </c>
      <c r="I5" s="130" t="s">
        <v>374</v>
      </c>
      <c r="J5" s="472" t="s">
        <v>554</v>
      </c>
      <c r="K5" s="656" t="s">
        <v>374</v>
      </c>
      <c r="L5" s="1069"/>
      <c r="M5" s="127"/>
      <c r="N5" s="127"/>
      <c r="O5" s="127"/>
      <c r="P5" s="129"/>
      <c r="Q5" s="122"/>
      <c r="R5" s="122"/>
      <c r="S5" s="122"/>
    </row>
    <row r="6" spans="1:12" ht="32.25" customHeight="1">
      <c r="A6" s="823" t="s">
        <v>604</v>
      </c>
      <c r="B6" s="505"/>
      <c r="C6" s="818">
        <f>ROUND(B6/L6*100,1)</f>
        <v>0</v>
      </c>
      <c r="D6" s="818"/>
      <c r="E6" s="818">
        <f>ROUND(D6/L6*100,1)</f>
        <v>0</v>
      </c>
      <c r="F6" s="818"/>
      <c r="G6" s="818">
        <f>ROUND((F6/L6)*100,1)</f>
        <v>0</v>
      </c>
      <c r="H6" s="820">
        <f>'10.sz.mell'!D39</f>
        <v>39950643</v>
      </c>
      <c r="I6" s="818">
        <f>ROUND((H6/L6)*100,1)</f>
        <v>97.3</v>
      </c>
      <c r="J6" s="821">
        <f>'10.sz.mell'!D35</f>
        <v>1102783</v>
      </c>
      <c r="K6" s="657">
        <f>ROUND((J6/L6)*100,1)</f>
        <v>2.7</v>
      </c>
      <c r="L6" s="652">
        <f aca="true" t="shared" si="0" ref="L6:L11">B6+D6+F6+H6+J6</f>
        <v>41053426</v>
      </c>
    </row>
    <row r="7" spans="1:12" ht="32.25" customHeight="1">
      <c r="A7" s="824" t="s">
        <v>605</v>
      </c>
      <c r="B7" s="817">
        <f>'11.sz.mell'!D31</f>
        <v>500000</v>
      </c>
      <c r="C7" s="818">
        <f>ROUND(B7/L7*100,1)</f>
        <v>2.3</v>
      </c>
      <c r="D7" s="820">
        <f>'11.sz.mell'!D38+'11.sz.mell'!D10</f>
        <v>3020080</v>
      </c>
      <c r="E7" s="818">
        <f>ROUND(D7/L7*100,1)</f>
        <v>13.7</v>
      </c>
      <c r="F7" s="818">
        <f>'11.sz.mell'!D29</f>
        <v>730000</v>
      </c>
      <c r="G7" s="818">
        <f>ROUND((F7/L7)*100,1)</f>
        <v>3.3</v>
      </c>
      <c r="H7" s="820">
        <f>'11.sz.mell'!D39</f>
        <v>17483504</v>
      </c>
      <c r="I7" s="818">
        <f>ROUND((H7/L7)*100,1)</f>
        <v>79.4</v>
      </c>
      <c r="J7" s="820">
        <f>'11.sz.mell'!D35</f>
        <v>289995</v>
      </c>
      <c r="K7" s="819">
        <f>ROUND((J7/L7)*100,1)</f>
        <v>1.3</v>
      </c>
      <c r="L7" s="652">
        <f t="shared" si="0"/>
        <v>22023579</v>
      </c>
    </row>
    <row r="8" spans="1:12" ht="27" customHeight="1">
      <c r="A8" s="825" t="s">
        <v>606</v>
      </c>
      <c r="B8" s="506"/>
      <c r="C8" s="507"/>
      <c r="D8" s="506">
        <f>'12.sz.mell'!D38</f>
        <v>51582233.333333336</v>
      </c>
      <c r="E8" s="509">
        <f>ROUND(D8/L8*100,1)</f>
        <v>85.2</v>
      </c>
      <c r="F8" s="506"/>
      <c r="G8" s="507">
        <f>ROUND((F8/L8)*100,1)</f>
        <v>0</v>
      </c>
      <c r="H8" s="506">
        <f>'12.sz.mell'!D39</f>
        <v>8738289</v>
      </c>
      <c r="I8" s="507">
        <f>ROUND((H8/L8)*100,1)</f>
        <v>14.4</v>
      </c>
      <c r="J8" s="822">
        <f>'12.sz.mell'!D35</f>
        <v>213189</v>
      </c>
      <c r="K8" s="658">
        <f>ROUND((J8/L8)*100,1)</f>
        <v>0.4</v>
      </c>
      <c r="L8" s="652">
        <f t="shared" si="0"/>
        <v>60533711.333333336</v>
      </c>
    </row>
    <row r="9" spans="1:12" ht="40.5" customHeight="1">
      <c r="A9" s="124" t="s">
        <v>378</v>
      </c>
      <c r="B9" s="123">
        <f>SUM(B6:B8)</f>
        <v>500000</v>
      </c>
      <c r="C9" s="508">
        <f>ROUND(B9/L9*100,1)</f>
        <v>0.4</v>
      </c>
      <c r="D9" s="123">
        <f>SUM(D6:D8)</f>
        <v>54602313.333333336</v>
      </c>
      <c r="E9" s="508">
        <f>ROUND(D9/L9*100,1)</f>
        <v>44.2</v>
      </c>
      <c r="F9" s="503">
        <f>SUM(F6:F8)</f>
        <v>730000</v>
      </c>
      <c r="G9" s="508">
        <f>ROUND((F9/L9)*100,1)</f>
        <v>0.6</v>
      </c>
      <c r="H9" s="503">
        <f>SUM(H6:H8)</f>
        <v>66172436</v>
      </c>
      <c r="I9" s="508">
        <f>ROUND((H9/L9)*100,1)</f>
        <v>53.5</v>
      </c>
      <c r="J9" s="473">
        <f>SUM(J6:J8)</f>
        <v>1605967</v>
      </c>
      <c r="K9" s="659">
        <f>ROUND((J9/L9)*100,1)</f>
        <v>1.3</v>
      </c>
      <c r="L9" s="653">
        <f t="shared" si="0"/>
        <v>123610716.33333334</v>
      </c>
    </row>
    <row r="10" spans="1:12" ht="42.75" customHeight="1">
      <c r="A10" s="826" t="s">
        <v>619</v>
      </c>
      <c r="B10" s="474">
        <v>0</v>
      </c>
      <c r="C10" s="509">
        <f>ROUND(B10/L10*100,1)</f>
        <v>0</v>
      </c>
      <c r="D10" s="474">
        <f>'9.sz.mell.'!D6+'9.sz.mell.'!D8+'9.sz.mell.'!D14</f>
        <v>288596375</v>
      </c>
      <c r="E10" s="509">
        <f>ROUND(D10/L10*100,1)</f>
        <v>92.9</v>
      </c>
      <c r="F10" s="474">
        <f>'9.sz.mell.'!D45+'9.sz.mell.'!D57</f>
        <v>67613974</v>
      </c>
      <c r="G10" s="509">
        <f>ROUND((F10/L10)*100,1)</f>
        <v>21.8</v>
      </c>
      <c r="H10" s="474">
        <v>-66912407</v>
      </c>
      <c r="I10" s="509"/>
      <c r="J10" s="504">
        <f>'9.sz.mell.'!D72</f>
        <v>21202318</v>
      </c>
      <c r="K10" s="660">
        <f>ROUND((J10/L10)*100,1)</f>
        <v>6.8</v>
      </c>
      <c r="L10" s="654">
        <f t="shared" si="0"/>
        <v>310500260</v>
      </c>
    </row>
    <row r="11" spans="1:12" ht="65.25" customHeight="1">
      <c r="A11" s="502" t="s">
        <v>379</v>
      </c>
      <c r="B11" s="503">
        <f>SUM(B9:B10)</f>
        <v>500000</v>
      </c>
      <c r="C11" s="508">
        <f>ROUND(B11/L11*100,2)</f>
        <v>0.12</v>
      </c>
      <c r="D11" s="503">
        <f>SUM(D9:D10)</f>
        <v>343198688.3333333</v>
      </c>
      <c r="E11" s="508">
        <f>ROUND(D11/L11*100,2)</f>
        <v>79.06</v>
      </c>
      <c r="F11" s="503">
        <f>SUM(F9:F10)</f>
        <v>68343974</v>
      </c>
      <c r="G11" s="508">
        <f>ROUND((F11/L11)*100,2)</f>
        <v>15.74</v>
      </c>
      <c r="H11" s="503">
        <f>SUM(H9:H10)</f>
        <v>-739971</v>
      </c>
      <c r="I11" s="508">
        <f>ROUND((H11/L11)*100,2)</f>
        <v>-0.17</v>
      </c>
      <c r="J11" s="503">
        <f>SUM(J9:J10)</f>
        <v>22808285</v>
      </c>
      <c r="K11" s="659">
        <f>ROUND((J11/L11)*100,2)</f>
        <v>5.25</v>
      </c>
      <c r="L11" s="655">
        <f t="shared" si="0"/>
        <v>434110976.3333333</v>
      </c>
    </row>
  </sheetData>
  <sheetProtection/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7" r:id="rId1"/>
  <headerFooter alignWithMargins="0">
    <oddHeader>&amp;R&amp;"Times New Roman CE,Félkövér dőlt"&amp;11 7. melléklet a ...../2017.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F86" sqref="F86"/>
    </sheetView>
  </sheetViews>
  <sheetFormatPr defaultColWidth="9.00390625" defaultRowHeight="12.75"/>
  <cols>
    <col min="1" max="1" width="34.875" style="135" customWidth="1"/>
    <col min="2" max="6" width="16.50390625" style="135" customWidth="1"/>
    <col min="7" max="7" width="13.875" style="135" customWidth="1"/>
    <col min="8" max="16384" width="9.375" style="135" customWidth="1"/>
  </cols>
  <sheetData>
    <row r="1" spans="1:7" ht="39.75" customHeight="1">
      <c r="A1" s="1078" t="s">
        <v>620</v>
      </c>
      <c r="B1" s="1078"/>
      <c r="C1" s="1078"/>
      <c r="D1" s="1078"/>
      <c r="E1" s="1078"/>
      <c r="F1" s="1078"/>
      <c r="G1" s="134"/>
    </row>
    <row r="2" spans="1:7" ht="16.5" customHeight="1">
      <c r="A2" s="136"/>
      <c r="B2" s="1079"/>
      <c r="C2" s="1079"/>
      <c r="D2" s="137"/>
      <c r="E2" s="137"/>
      <c r="F2" s="137"/>
      <c r="G2" s="137"/>
    </row>
    <row r="3" spans="1:11" ht="15.75" customHeight="1">
      <c r="A3" s="138" t="s">
        <v>380</v>
      </c>
      <c r="B3" s="804" t="s">
        <v>675</v>
      </c>
      <c r="C3" s="804"/>
      <c r="D3" s="804"/>
      <c r="E3" s="804"/>
      <c r="F3" s="804"/>
      <c r="G3" s="140"/>
      <c r="H3" s="141"/>
      <c r="I3" s="141"/>
      <c r="J3" s="141"/>
      <c r="K3" s="141"/>
    </row>
    <row r="4" spans="1:11" ht="15" customHeight="1">
      <c r="A4" s="138" t="s">
        <v>381</v>
      </c>
      <c r="B4" s="1077" t="s">
        <v>676</v>
      </c>
      <c r="C4" s="1077"/>
      <c r="D4" s="1077"/>
      <c r="E4" s="1077"/>
      <c r="F4" s="1077"/>
      <c r="G4" s="142"/>
      <c r="H4" s="141"/>
      <c r="I4" s="141"/>
      <c r="J4" s="141"/>
      <c r="K4" s="141"/>
    </row>
    <row r="5" spans="1:11" ht="15.75">
      <c r="A5" s="138" t="s">
        <v>526</v>
      </c>
      <c r="B5" s="1074">
        <v>102118337</v>
      </c>
      <c r="C5" s="1074"/>
      <c r="D5" s="402"/>
      <c r="E5" s="797"/>
      <c r="F5" s="139"/>
      <c r="G5" s="143"/>
      <c r="H5" s="141"/>
      <c r="I5" s="141"/>
      <c r="J5" s="141"/>
      <c r="K5" s="141"/>
    </row>
    <row r="6" spans="1:11" ht="15.75" customHeight="1">
      <c r="A6" s="138" t="s">
        <v>525</v>
      </c>
      <c r="B6" s="1074"/>
      <c r="C6" s="1074"/>
      <c r="D6" s="1074"/>
      <c r="E6" s="786">
        <f>B5-E7</f>
        <v>102118337</v>
      </c>
      <c r="F6" s="139" t="s">
        <v>357</v>
      </c>
      <c r="G6" s="143"/>
      <c r="H6" s="141"/>
      <c r="I6" s="141"/>
      <c r="J6" s="141"/>
      <c r="K6" s="141"/>
    </row>
    <row r="7" spans="1:11" ht="15.75">
      <c r="A7" s="138"/>
      <c r="B7" s="1074"/>
      <c r="C7" s="1074"/>
      <c r="D7" s="1074"/>
      <c r="E7" s="186"/>
      <c r="F7" s="139" t="s">
        <v>357</v>
      </c>
      <c r="G7" s="143"/>
      <c r="H7" s="141"/>
      <c r="I7" s="141"/>
      <c r="J7" s="141"/>
      <c r="K7" s="141"/>
    </row>
    <row r="8" spans="1:11" ht="15.75">
      <c r="A8" s="138" t="s">
        <v>382</v>
      </c>
      <c r="B8" s="1073">
        <v>0.95</v>
      </c>
      <c r="C8" s="1073"/>
      <c r="D8" s="796"/>
      <c r="E8" s="796"/>
      <c r="F8" s="139"/>
      <c r="G8" s="144"/>
      <c r="H8" s="141"/>
      <c r="I8" s="141"/>
      <c r="J8" s="141"/>
      <c r="K8" s="141"/>
    </row>
    <row r="9" spans="1:11" ht="15.75">
      <c r="A9" s="138" t="s">
        <v>383</v>
      </c>
      <c r="B9" s="1075" t="s">
        <v>493</v>
      </c>
      <c r="C9" s="1076"/>
      <c r="D9" s="798"/>
      <c r="E9" s="798"/>
      <c r="F9" s="139"/>
      <c r="G9" s="143"/>
      <c r="H9" s="141"/>
      <c r="I9" s="141"/>
      <c r="J9" s="141"/>
      <c r="K9" s="141"/>
    </row>
    <row r="10" spans="1:11" ht="15.75">
      <c r="A10" s="138" t="s">
        <v>384</v>
      </c>
      <c r="B10" s="1075" t="s">
        <v>494</v>
      </c>
      <c r="C10" s="1076"/>
      <c r="D10" s="798"/>
      <c r="E10" s="798"/>
      <c r="F10" s="139"/>
      <c r="G10" s="143"/>
      <c r="H10" s="141"/>
      <c r="I10" s="141"/>
      <c r="J10" s="141"/>
      <c r="K10" s="141"/>
    </row>
    <row r="11" spans="1:11" ht="12.75">
      <c r="A11" s="145"/>
      <c r="B11" s="146"/>
      <c r="C11" s="146"/>
      <c r="D11" s="146"/>
      <c r="E11" s="146"/>
      <c r="F11" s="147" t="s">
        <v>371</v>
      </c>
      <c r="G11" s="143"/>
      <c r="H11" s="141"/>
      <c r="I11" s="141"/>
      <c r="J11" s="141"/>
      <c r="K11" s="141"/>
    </row>
    <row r="12" spans="1:11" ht="38.25">
      <c r="A12" s="148" t="s">
        <v>262</v>
      </c>
      <c r="B12" s="149" t="s">
        <v>385</v>
      </c>
      <c r="C12" s="150" t="s">
        <v>386</v>
      </c>
      <c r="D12" s="150" t="s">
        <v>522</v>
      </c>
      <c r="E12" s="150" t="s">
        <v>609</v>
      </c>
      <c r="F12" s="151" t="s">
        <v>366</v>
      </c>
      <c r="G12" s="143"/>
      <c r="H12" s="141"/>
      <c r="I12" s="141"/>
      <c r="J12" s="141"/>
      <c r="K12" s="141"/>
    </row>
    <row r="13" spans="1:11" ht="12.75">
      <c r="A13" s="152" t="s">
        <v>387</v>
      </c>
      <c r="B13" s="787"/>
      <c r="C13" s="788">
        <f>SUM(C15:C20)</f>
        <v>97255559</v>
      </c>
      <c r="D13" s="788"/>
      <c r="E13" s="788"/>
      <c r="F13" s="789">
        <f>SUM(B13:C13)+F17</f>
        <v>102118337</v>
      </c>
      <c r="G13" s="143"/>
      <c r="H13" s="141"/>
      <c r="I13" s="141"/>
      <c r="J13" s="141"/>
      <c r="K13" s="141"/>
    </row>
    <row r="14" spans="1:11" ht="12.75">
      <c r="A14" s="153" t="s">
        <v>388</v>
      </c>
      <c r="B14" s="154"/>
      <c r="C14" s="154"/>
      <c r="D14" s="154"/>
      <c r="E14" s="154"/>
      <c r="F14" s="155">
        <f>SUM(B14:E14)</f>
        <v>0</v>
      </c>
      <c r="G14" s="143"/>
      <c r="H14" s="141"/>
      <c r="I14" s="141"/>
      <c r="J14" s="141"/>
      <c r="K14" s="141"/>
    </row>
    <row r="15" spans="1:11" ht="12.75">
      <c r="A15" s="156" t="s">
        <v>377</v>
      </c>
      <c r="B15" s="157"/>
      <c r="C15" s="157">
        <v>97255559</v>
      </c>
      <c r="D15" s="158"/>
      <c r="E15" s="158"/>
      <c r="F15" s="159">
        <f aca="true" t="shared" si="0" ref="F15:F20">SUM(B15:E15)</f>
        <v>97255559</v>
      </c>
      <c r="G15" s="160"/>
      <c r="H15" s="141"/>
      <c r="I15" s="141"/>
      <c r="J15" s="141"/>
      <c r="K15" s="141"/>
    </row>
    <row r="16" spans="1:11" ht="15" customHeight="1">
      <c r="A16" s="161" t="s">
        <v>389</v>
      </c>
      <c r="B16" s="162"/>
      <c r="C16" s="162"/>
      <c r="D16" s="163"/>
      <c r="E16" s="163"/>
      <c r="F16" s="159">
        <f t="shared" si="0"/>
        <v>0</v>
      </c>
      <c r="G16" s="142"/>
      <c r="H16" s="141"/>
      <c r="I16" s="141"/>
      <c r="J16" s="141"/>
      <c r="K16" s="141"/>
    </row>
    <row r="17" spans="1:11" ht="25.5">
      <c r="A17" s="161" t="s">
        <v>523</v>
      </c>
      <c r="B17" s="162" t="s">
        <v>677</v>
      </c>
      <c r="C17" s="162">
        <v>0</v>
      </c>
      <c r="D17" s="163">
        <v>4862778</v>
      </c>
      <c r="E17" s="163"/>
      <c r="F17" s="159">
        <f t="shared" si="0"/>
        <v>4862778</v>
      </c>
      <c r="G17" s="143"/>
      <c r="H17" s="141"/>
      <c r="I17" s="141"/>
      <c r="J17" s="141"/>
      <c r="K17" s="141"/>
    </row>
    <row r="18" spans="1:11" ht="25.5">
      <c r="A18" s="161" t="s">
        <v>524</v>
      </c>
      <c r="B18" s="162" t="s">
        <v>677</v>
      </c>
      <c r="C18" s="162"/>
      <c r="D18" s="163"/>
      <c r="E18" s="163"/>
      <c r="F18" s="159">
        <f t="shared" si="0"/>
        <v>0</v>
      </c>
      <c r="G18" s="143"/>
      <c r="H18" s="141"/>
      <c r="I18" s="141"/>
      <c r="J18" s="141"/>
      <c r="K18" s="141"/>
    </row>
    <row r="19" spans="1:11" ht="12.75">
      <c r="A19" s="161" t="s">
        <v>390</v>
      </c>
      <c r="B19" s="162"/>
      <c r="C19" s="162"/>
      <c r="D19" s="163"/>
      <c r="E19" s="163"/>
      <c r="F19" s="159">
        <f t="shared" si="0"/>
        <v>0</v>
      </c>
      <c r="G19" s="143"/>
      <c r="H19" s="141"/>
      <c r="I19" s="141"/>
      <c r="J19" s="141"/>
      <c r="K19" s="141"/>
    </row>
    <row r="20" spans="1:11" ht="12.75">
      <c r="A20" s="165" t="s">
        <v>391</v>
      </c>
      <c r="B20" s="166"/>
      <c r="C20" s="166"/>
      <c r="D20" s="167"/>
      <c r="E20" s="167"/>
      <c r="F20" s="159">
        <f t="shared" si="0"/>
        <v>0</v>
      </c>
      <c r="G20" s="143"/>
      <c r="H20" s="141"/>
      <c r="I20" s="141"/>
      <c r="J20" s="141"/>
      <c r="K20" s="141"/>
    </row>
    <row r="21" spans="1:11" ht="12.75">
      <c r="A21" s="571"/>
      <c r="B21" s="168"/>
      <c r="C21" s="168"/>
      <c r="D21" s="168"/>
      <c r="E21" s="168"/>
      <c r="F21" s="572"/>
      <c r="G21" s="143"/>
      <c r="H21" s="141"/>
      <c r="I21" s="141"/>
      <c r="J21" s="141"/>
      <c r="K21" s="141"/>
    </row>
    <row r="22" spans="1:11" ht="12.75">
      <c r="A22" s="169" t="s">
        <v>392</v>
      </c>
      <c r="B22" s="790"/>
      <c r="C22" s="790">
        <f>SUM(C24:C29)</f>
        <v>94955559</v>
      </c>
      <c r="D22" s="790">
        <f>SUM(D24:D29)</f>
        <v>4862778</v>
      </c>
      <c r="E22" s="790">
        <f>SUM(E24:E29)</f>
        <v>0</v>
      </c>
      <c r="F22" s="791">
        <f>SUM(F24:F29)</f>
        <v>99818337</v>
      </c>
      <c r="G22" s="143"/>
      <c r="H22" s="141"/>
      <c r="I22" s="141"/>
      <c r="J22" s="141"/>
      <c r="K22" s="141"/>
    </row>
    <row r="23" spans="1:11" ht="12.75">
      <c r="A23" s="153" t="s">
        <v>388</v>
      </c>
      <c r="B23" s="154"/>
      <c r="C23" s="154"/>
      <c r="D23" s="154"/>
      <c r="E23" s="154"/>
      <c r="F23" s="155">
        <f aca="true" t="shared" si="1" ref="F23:F29">SUM(B23:E23)</f>
        <v>0</v>
      </c>
      <c r="G23" s="143"/>
      <c r="H23" s="141"/>
      <c r="I23" s="141"/>
      <c r="J23" s="141"/>
      <c r="K23" s="141"/>
    </row>
    <row r="24" spans="1:11" ht="12.75">
      <c r="A24" s="161" t="s">
        <v>393</v>
      </c>
      <c r="B24" s="170"/>
      <c r="C24" s="170"/>
      <c r="D24" s="170"/>
      <c r="E24" s="170"/>
      <c r="F24" s="164">
        <f t="shared" si="1"/>
        <v>0</v>
      </c>
      <c r="G24" s="143"/>
      <c r="H24" s="141"/>
      <c r="I24" s="141"/>
      <c r="J24" s="141"/>
      <c r="K24" s="141"/>
    </row>
    <row r="25" spans="1:11" ht="25.5">
      <c r="A25" s="161" t="s">
        <v>201</v>
      </c>
      <c r="B25" s="170"/>
      <c r="C25" s="170"/>
      <c r="D25" s="170"/>
      <c r="E25" s="170"/>
      <c r="F25" s="164">
        <f t="shared" si="1"/>
        <v>0</v>
      </c>
      <c r="G25" s="172"/>
      <c r="H25" s="141"/>
      <c r="I25" s="141"/>
      <c r="J25" s="141"/>
      <c r="K25" s="141"/>
    </row>
    <row r="26" spans="1:11" ht="12.75">
      <c r="A26" s="161" t="s">
        <v>394</v>
      </c>
      <c r="B26" s="170"/>
      <c r="C26" s="170">
        <f>7509751-2300000</f>
        <v>5209751</v>
      </c>
      <c r="D26" s="171">
        <v>2300000</v>
      </c>
      <c r="E26" s="171"/>
      <c r="F26" s="164">
        <f t="shared" si="1"/>
        <v>7509751</v>
      </c>
      <c r="G26" s="173"/>
      <c r="H26" s="141"/>
      <c r="I26" s="141"/>
      <c r="J26" s="141"/>
      <c r="K26" s="141"/>
    </row>
    <row r="27" spans="1:11" ht="13.5">
      <c r="A27" s="161" t="s">
        <v>395</v>
      </c>
      <c r="B27" s="170"/>
      <c r="C27" s="170">
        <f>94608586-D17</f>
        <v>89745808</v>
      </c>
      <c r="D27" s="171">
        <f>D17-D26</f>
        <v>2562778</v>
      </c>
      <c r="E27" s="171"/>
      <c r="F27" s="164">
        <f t="shared" si="1"/>
        <v>92308586</v>
      </c>
      <c r="G27" s="140"/>
      <c r="H27" s="141"/>
      <c r="I27" s="141"/>
      <c r="J27" s="141"/>
      <c r="K27" s="141"/>
    </row>
    <row r="28" spans="1:11" ht="12.75">
      <c r="A28" s="161" t="s">
        <v>396</v>
      </c>
      <c r="B28" s="170"/>
      <c r="C28" s="170"/>
      <c r="D28" s="171"/>
      <c r="E28" s="171"/>
      <c r="F28" s="164">
        <f t="shared" si="1"/>
        <v>0</v>
      </c>
      <c r="G28" s="142"/>
      <c r="H28" s="141"/>
      <c r="I28" s="141"/>
      <c r="J28" s="141"/>
      <c r="K28" s="141"/>
    </row>
    <row r="29" spans="1:11" ht="12.75">
      <c r="A29" s="165" t="s">
        <v>230</v>
      </c>
      <c r="B29" s="174"/>
      <c r="C29" s="174"/>
      <c r="D29" s="175"/>
      <c r="E29" s="175"/>
      <c r="F29" s="164">
        <f t="shared" si="1"/>
        <v>0</v>
      </c>
      <c r="G29" s="143"/>
      <c r="H29" s="141"/>
      <c r="I29" s="141"/>
      <c r="J29" s="141"/>
      <c r="K29" s="141"/>
    </row>
    <row r="30" spans="1:11" ht="27">
      <c r="A30" s="403" t="s">
        <v>397</v>
      </c>
      <c r="B30" s="176">
        <f>SUM(B15:B17)</f>
        <v>0</v>
      </c>
      <c r="C30" s="176">
        <f>SUM(C15:C17)</f>
        <v>97255559</v>
      </c>
      <c r="D30" s="176">
        <f>SUM(D15:D17)</f>
        <v>4862778</v>
      </c>
      <c r="E30" s="176">
        <f>SUM(E15:E17)</f>
        <v>0</v>
      </c>
      <c r="F30" s="573">
        <f>SUM(F15:F17)</f>
        <v>102118337</v>
      </c>
      <c r="G30" s="144"/>
      <c r="H30" s="141"/>
      <c r="I30" s="141"/>
      <c r="J30" s="141"/>
      <c r="K30" s="141"/>
    </row>
    <row r="31" spans="1:11" ht="27">
      <c r="A31" s="403" t="s">
        <v>398</v>
      </c>
      <c r="B31" s="176">
        <f>SUM(B18)</f>
        <v>0</v>
      </c>
      <c r="C31" s="176">
        <f>SUM(C18)</f>
        <v>0</v>
      </c>
      <c r="D31" s="177"/>
      <c r="E31" s="177"/>
      <c r="F31" s="178">
        <f>SUM(B31:C31)</f>
        <v>0</v>
      </c>
      <c r="G31" s="143"/>
      <c r="H31" s="141"/>
      <c r="I31" s="141"/>
      <c r="J31" s="141"/>
      <c r="K31" s="141"/>
    </row>
    <row r="32" spans="1:11" ht="15">
      <c r="A32" s="179"/>
      <c r="B32" s="180"/>
      <c r="C32" s="180"/>
      <c r="D32" s="180"/>
      <c r="E32" s="180"/>
      <c r="F32" s="181"/>
      <c r="G32" s="143"/>
      <c r="H32" s="141"/>
      <c r="I32" s="141"/>
      <c r="J32" s="141"/>
      <c r="K32" s="141"/>
    </row>
    <row r="33" spans="1:11" ht="12.75">
      <c r="A33" s="138"/>
      <c r="B33" s="1074"/>
      <c r="C33" s="1074"/>
      <c r="D33" s="1074"/>
      <c r="E33" s="1074"/>
      <c r="F33" s="1074"/>
      <c r="G33" s="143"/>
      <c r="H33" s="141"/>
      <c r="I33" s="141"/>
      <c r="J33" s="141"/>
      <c r="K33" s="141"/>
    </row>
    <row r="34" spans="1:11" ht="12.75">
      <c r="A34" s="138" t="s">
        <v>380</v>
      </c>
      <c r="B34" s="804" t="s">
        <v>678</v>
      </c>
      <c r="C34" s="804"/>
      <c r="D34" s="804"/>
      <c r="E34" s="804"/>
      <c r="F34" s="804"/>
      <c r="G34" s="143"/>
      <c r="H34" s="141"/>
      <c r="I34" s="141"/>
      <c r="J34" s="141"/>
      <c r="K34" s="141"/>
    </row>
    <row r="35" spans="1:11" ht="12.75">
      <c r="A35" s="138" t="s">
        <v>381</v>
      </c>
      <c r="B35" s="1077" t="s">
        <v>679</v>
      </c>
      <c r="C35" s="1077"/>
      <c r="D35" s="1077"/>
      <c r="E35" s="1077"/>
      <c r="F35" s="1077"/>
      <c r="G35" s="143"/>
      <c r="H35" s="141"/>
      <c r="I35" s="141"/>
      <c r="J35" s="141"/>
      <c r="K35" s="141"/>
    </row>
    <row r="36" spans="1:11" ht="15.75">
      <c r="A36" s="138" t="s">
        <v>526</v>
      </c>
      <c r="B36" s="1074">
        <v>15322486</v>
      </c>
      <c r="C36" s="1074"/>
      <c r="D36" s="402"/>
      <c r="E36" s="797"/>
      <c r="F36" s="139"/>
      <c r="G36" s="143"/>
      <c r="H36" s="141"/>
      <c r="I36" s="141"/>
      <c r="J36" s="141"/>
      <c r="K36" s="141"/>
    </row>
    <row r="37" spans="1:11" ht="15.75">
      <c r="A37" s="138" t="s">
        <v>525</v>
      </c>
      <c r="B37" s="1074"/>
      <c r="C37" s="1074"/>
      <c r="D37" s="1074"/>
      <c r="E37" s="786">
        <f>B36-E38</f>
        <v>15322486</v>
      </c>
      <c r="F37" s="139" t="s">
        <v>357</v>
      </c>
      <c r="G37" s="160"/>
      <c r="H37" s="141"/>
      <c r="I37" s="141"/>
      <c r="J37" s="141"/>
      <c r="K37" s="141"/>
    </row>
    <row r="38" spans="1:11" ht="15.75">
      <c r="A38" s="138"/>
      <c r="B38" s="1074"/>
      <c r="C38" s="1074"/>
      <c r="D38" s="1074"/>
      <c r="E38" s="186"/>
      <c r="F38" s="139" t="s">
        <v>357</v>
      </c>
      <c r="G38" s="142"/>
      <c r="H38" s="141"/>
      <c r="I38" s="141"/>
      <c r="J38" s="141"/>
      <c r="K38" s="141"/>
    </row>
    <row r="39" spans="1:11" ht="15.75">
      <c r="A39" s="138" t="s">
        <v>382</v>
      </c>
      <c r="B39" s="1073">
        <v>1</v>
      </c>
      <c r="C39" s="1073"/>
      <c r="D39" s="796"/>
      <c r="E39" s="796"/>
      <c r="F39" s="139"/>
      <c r="G39" s="143"/>
      <c r="H39" s="141"/>
      <c r="I39" s="141"/>
      <c r="J39" s="141"/>
      <c r="K39" s="141"/>
    </row>
    <row r="40" spans="1:11" ht="15.75">
      <c r="A40" s="138" t="s">
        <v>383</v>
      </c>
      <c r="B40" s="1075" t="s">
        <v>492</v>
      </c>
      <c r="C40" s="1076"/>
      <c r="D40" s="798"/>
      <c r="E40" s="798"/>
      <c r="F40" s="139"/>
      <c r="G40" s="143"/>
      <c r="H40" s="141"/>
      <c r="I40" s="141"/>
      <c r="J40" s="141"/>
      <c r="K40" s="141"/>
    </row>
    <row r="41" spans="1:11" ht="15.75">
      <c r="A41" s="138" t="s">
        <v>384</v>
      </c>
      <c r="B41" s="1075" t="s">
        <v>493</v>
      </c>
      <c r="C41" s="1076"/>
      <c r="D41" s="798"/>
      <c r="E41" s="798"/>
      <c r="F41" s="139"/>
      <c r="G41" s="143"/>
      <c r="H41" s="141"/>
      <c r="I41" s="141"/>
      <c r="J41" s="141"/>
      <c r="K41" s="141"/>
    </row>
    <row r="42" spans="1:11" ht="12.75">
      <c r="A42" s="145"/>
      <c r="B42" s="146"/>
      <c r="C42" s="146"/>
      <c r="D42" s="146"/>
      <c r="E42" s="146"/>
      <c r="F42" s="147" t="s">
        <v>371</v>
      </c>
      <c r="G42" s="143"/>
      <c r="H42" s="141"/>
      <c r="I42" s="141"/>
      <c r="J42" s="141"/>
      <c r="K42" s="141"/>
    </row>
    <row r="43" spans="1:11" ht="38.25">
      <c r="A43" s="148" t="s">
        <v>262</v>
      </c>
      <c r="B43" s="149" t="s">
        <v>385</v>
      </c>
      <c r="C43" s="150" t="s">
        <v>386</v>
      </c>
      <c r="D43" s="150" t="s">
        <v>522</v>
      </c>
      <c r="E43" s="150" t="s">
        <v>609</v>
      </c>
      <c r="F43" s="151" t="s">
        <v>366</v>
      </c>
      <c r="G43" s="143"/>
      <c r="H43" s="141"/>
      <c r="I43" s="141"/>
      <c r="J43" s="141"/>
      <c r="K43" s="141"/>
    </row>
    <row r="44" spans="1:11" ht="12.75">
      <c r="A44" s="152" t="s">
        <v>387</v>
      </c>
      <c r="B44" s="787"/>
      <c r="C44" s="788">
        <f>SUM(C46:C51)</f>
        <v>15322486</v>
      </c>
      <c r="D44" s="788"/>
      <c r="E44" s="788"/>
      <c r="F44" s="789">
        <f>SUM(B44:C44)</f>
        <v>15322486</v>
      </c>
      <c r="G44" s="143"/>
      <c r="H44" s="141"/>
      <c r="I44" s="141"/>
      <c r="J44" s="141"/>
      <c r="K44" s="141"/>
    </row>
    <row r="45" spans="1:11" ht="12.75">
      <c r="A45" s="153" t="s">
        <v>388</v>
      </c>
      <c r="B45" s="154"/>
      <c r="C45" s="154"/>
      <c r="D45" s="154"/>
      <c r="E45" s="154"/>
      <c r="F45" s="155">
        <f>SUM(B45:E45)</f>
        <v>0</v>
      </c>
      <c r="G45" s="143"/>
      <c r="H45" s="141"/>
      <c r="I45" s="141"/>
      <c r="J45" s="141"/>
      <c r="K45" s="141"/>
    </row>
    <row r="46" spans="1:11" ht="12.75">
      <c r="A46" s="156" t="s">
        <v>377</v>
      </c>
      <c r="B46" s="157"/>
      <c r="C46" s="157">
        <v>508000</v>
      </c>
      <c r="D46" s="158"/>
      <c r="E46" s="158"/>
      <c r="F46" s="159">
        <f aca="true" t="shared" si="2" ref="F46:F51">SUM(B46:E46)</f>
        <v>508000</v>
      </c>
      <c r="G46" s="143"/>
      <c r="H46" s="141"/>
      <c r="I46" s="141"/>
      <c r="J46" s="141"/>
      <c r="K46" s="141"/>
    </row>
    <row r="47" spans="1:11" ht="12.75">
      <c r="A47" s="161" t="s">
        <v>389</v>
      </c>
      <c r="B47" s="162"/>
      <c r="C47" s="162">
        <v>14814486</v>
      </c>
      <c r="D47" s="163"/>
      <c r="E47" s="163"/>
      <c r="F47" s="159">
        <f t="shared" si="2"/>
        <v>14814486</v>
      </c>
      <c r="G47" s="172"/>
      <c r="H47" s="141"/>
      <c r="I47" s="141"/>
      <c r="J47" s="141"/>
      <c r="K47" s="141"/>
    </row>
    <row r="48" spans="1:11" ht="25.5">
      <c r="A48" s="161" t="s">
        <v>523</v>
      </c>
      <c r="B48" s="162" t="s">
        <v>677</v>
      </c>
      <c r="C48" s="162"/>
      <c r="D48" s="163"/>
      <c r="E48" s="163"/>
      <c r="F48" s="159">
        <f t="shared" si="2"/>
        <v>0</v>
      </c>
      <c r="G48" s="182"/>
      <c r="H48" s="141"/>
      <c r="I48" s="141"/>
      <c r="J48" s="141"/>
      <c r="K48" s="141"/>
    </row>
    <row r="49" spans="1:11" ht="25.5">
      <c r="A49" s="161" t="s">
        <v>524</v>
      </c>
      <c r="B49" s="162" t="s">
        <v>677</v>
      </c>
      <c r="C49" s="162"/>
      <c r="D49" s="163"/>
      <c r="E49" s="163"/>
      <c r="F49" s="159">
        <f t="shared" si="2"/>
        <v>0</v>
      </c>
      <c r="G49" s="172"/>
      <c r="H49" s="141"/>
      <c r="I49" s="141"/>
      <c r="J49" s="141"/>
      <c r="K49" s="141"/>
    </row>
    <row r="50" spans="1:11" ht="12.75">
      <c r="A50" s="161" t="s">
        <v>390</v>
      </c>
      <c r="B50" s="162"/>
      <c r="C50" s="162"/>
      <c r="D50" s="163"/>
      <c r="E50" s="163"/>
      <c r="F50" s="159">
        <f t="shared" si="2"/>
        <v>0</v>
      </c>
      <c r="G50" s="183"/>
      <c r="H50" s="141"/>
      <c r="I50" s="141"/>
      <c r="J50" s="184"/>
      <c r="K50" s="141"/>
    </row>
    <row r="51" spans="1:11" ht="12.75">
      <c r="A51" s="165" t="s">
        <v>391</v>
      </c>
      <c r="B51" s="166"/>
      <c r="C51" s="166"/>
      <c r="D51" s="167"/>
      <c r="E51" s="167"/>
      <c r="F51" s="159">
        <f t="shared" si="2"/>
        <v>0</v>
      </c>
      <c r="G51" s="185"/>
      <c r="H51" s="141"/>
      <c r="I51" s="141"/>
      <c r="J51" s="141"/>
      <c r="K51" s="141"/>
    </row>
    <row r="52" spans="1:11" ht="12.75">
      <c r="A52" s="571"/>
      <c r="B52" s="168"/>
      <c r="C52" s="168"/>
      <c r="D52" s="168"/>
      <c r="E52" s="168"/>
      <c r="F52" s="572"/>
      <c r="G52" s="185"/>
      <c r="H52" s="141"/>
      <c r="I52" s="141"/>
      <c r="J52" s="141"/>
      <c r="K52" s="141"/>
    </row>
    <row r="53" spans="1:11" ht="12.75">
      <c r="A53" s="169" t="s">
        <v>392</v>
      </c>
      <c r="B53" s="790"/>
      <c r="C53" s="790">
        <f>SUM(C55:C60)</f>
        <v>15322486</v>
      </c>
      <c r="D53" s="790">
        <f>SUM(D55:D60)</f>
        <v>0</v>
      </c>
      <c r="E53" s="790">
        <f>SUM(E55:E60)</f>
        <v>0</v>
      </c>
      <c r="F53" s="791">
        <f>SUM(F55:F60)</f>
        <v>15322486</v>
      </c>
      <c r="G53" s="187"/>
      <c r="H53" s="141"/>
      <c r="I53" s="141"/>
      <c r="J53" s="141"/>
      <c r="K53" s="141"/>
    </row>
    <row r="54" spans="1:11" ht="12.75">
      <c r="A54" s="153" t="s">
        <v>388</v>
      </c>
      <c r="B54" s="154"/>
      <c r="C54" s="154"/>
      <c r="D54" s="154"/>
      <c r="E54" s="154"/>
      <c r="F54" s="155">
        <f aca="true" t="shared" si="3" ref="F54:F60">SUM(B54:E54)</f>
        <v>0</v>
      </c>
      <c r="G54" s="141"/>
      <c r="H54" s="141"/>
      <c r="I54" s="141"/>
      <c r="J54" s="141"/>
      <c r="K54" s="141"/>
    </row>
    <row r="55" spans="1:6" ht="12.75">
      <c r="A55" s="161" t="s">
        <v>393</v>
      </c>
      <c r="B55" s="170"/>
      <c r="C55" s="170"/>
      <c r="D55" s="170"/>
      <c r="E55" s="170"/>
      <c r="F55" s="164">
        <f t="shared" si="3"/>
        <v>0</v>
      </c>
    </row>
    <row r="56" spans="1:6" ht="25.5">
      <c r="A56" s="161" t="s">
        <v>201</v>
      </c>
      <c r="B56" s="170"/>
      <c r="C56" s="170"/>
      <c r="D56" s="170"/>
      <c r="E56" s="170"/>
      <c r="F56" s="164">
        <f t="shared" si="3"/>
        <v>0</v>
      </c>
    </row>
    <row r="57" spans="1:6" ht="12.75">
      <c r="A57" s="161" t="s">
        <v>394</v>
      </c>
      <c r="B57" s="170"/>
      <c r="C57" s="170">
        <v>1746250</v>
      </c>
      <c r="D57" s="171"/>
      <c r="E57" s="171"/>
      <c r="F57" s="164">
        <f t="shared" si="3"/>
        <v>1746250</v>
      </c>
    </row>
    <row r="58" spans="1:6" ht="12.75">
      <c r="A58" s="161" t="s">
        <v>395</v>
      </c>
      <c r="B58" s="170"/>
      <c r="C58" s="170">
        <v>2980842</v>
      </c>
      <c r="D58" s="171"/>
      <c r="E58" s="171"/>
      <c r="F58" s="164">
        <f t="shared" si="3"/>
        <v>2980842</v>
      </c>
    </row>
    <row r="59" spans="1:6" ht="12.75">
      <c r="A59" s="161" t="s">
        <v>396</v>
      </c>
      <c r="B59" s="170"/>
      <c r="C59" s="170">
        <f>10087394+C46</f>
        <v>10595394</v>
      </c>
      <c r="D59" s="171"/>
      <c r="E59" s="171"/>
      <c r="F59" s="164">
        <f t="shared" si="3"/>
        <v>10595394</v>
      </c>
    </row>
    <row r="60" spans="1:6" ht="12.75">
      <c r="A60" s="165" t="s">
        <v>230</v>
      </c>
      <c r="B60" s="174"/>
      <c r="C60" s="174"/>
      <c r="D60" s="175"/>
      <c r="E60" s="175"/>
      <c r="F60" s="164">
        <f t="shared" si="3"/>
        <v>0</v>
      </c>
    </row>
    <row r="61" spans="1:6" ht="27">
      <c r="A61" s="403" t="s">
        <v>397</v>
      </c>
      <c r="B61" s="176">
        <f>SUM(B46:B48)</f>
        <v>0</v>
      </c>
      <c r="C61" s="176">
        <f>SUM(C46:C48)</f>
        <v>15322486</v>
      </c>
      <c r="D61" s="176">
        <f>SUM(D46:D48)</f>
        <v>0</v>
      </c>
      <c r="E61" s="176">
        <f>SUM(E46:E48)</f>
        <v>0</v>
      </c>
      <c r="F61" s="573">
        <f>SUM(F46:F48)</f>
        <v>15322486</v>
      </c>
    </row>
    <row r="62" spans="1:6" ht="27">
      <c r="A62" s="403" t="s">
        <v>398</v>
      </c>
      <c r="B62" s="176">
        <f>SUM(B49)</f>
        <v>0</v>
      </c>
      <c r="C62" s="176">
        <f>SUM(C49)</f>
        <v>0</v>
      </c>
      <c r="D62" s="177"/>
      <c r="E62" s="177"/>
      <c r="F62" s="178">
        <f>SUM(B62:C62)</f>
        <v>0</v>
      </c>
    </row>
    <row r="63" spans="1:6" ht="15">
      <c r="A63" s="179"/>
      <c r="B63" s="180"/>
      <c r="C63" s="180"/>
      <c r="D63" s="180"/>
      <c r="E63" s="180"/>
      <c r="F63" s="181"/>
    </row>
    <row r="65" spans="1:6" ht="15">
      <c r="A65" s="179"/>
      <c r="B65" s="180"/>
      <c r="C65" s="180"/>
      <c r="D65" s="180"/>
      <c r="E65" s="180"/>
      <c r="F65" s="181"/>
    </row>
    <row r="67" spans="1:6" ht="12.75">
      <c r="A67" s="138" t="s">
        <v>380</v>
      </c>
      <c r="B67" s="804" t="s">
        <v>680</v>
      </c>
      <c r="C67" s="804"/>
      <c r="D67" s="804"/>
      <c r="E67" s="804"/>
      <c r="F67" s="804"/>
    </row>
    <row r="68" spans="1:6" ht="12.75">
      <c r="A68" s="138" t="s">
        <v>381</v>
      </c>
      <c r="B68" s="1077" t="s">
        <v>681</v>
      </c>
      <c r="C68" s="1077"/>
      <c r="D68" s="1077"/>
      <c r="E68" s="1077"/>
      <c r="F68" s="1077"/>
    </row>
    <row r="69" spans="1:6" ht="15.75">
      <c r="A69" s="138" t="s">
        <v>526</v>
      </c>
      <c r="B69" s="1074">
        <v>6000000</v>
      </c>
      <c r="C69" s="1074"/>
      <c r="D69" s="402"/>
      <c r="E69" s="797"/>
      <c r="F69" s="139"/>
    </row>
    <row r="70" spans="1:6" ht="15.75">
      <c r="A70" s="138" t="s">
        <v>525</v>
      </c>
      <c r="B70" s="1074"/>
      <c r="C70" s="1074"/>
      <c r="D70" s="1074"/>
      <c r="E70" s="786">
        <f>B69-E71</f>
        <v>6000000</v>
      </c>
      <c r="F70" s="139" t="s">
        <v>357</v>
      </c>
    </row>
    <row r="71" spans="1:6" ht="15.75">
      <c r="A71" s="138"/>
      <c r="B71" s="1074"/>
      <c r="C71" s="1074"/>
      <c r="D71" s="1074"/>
      <c r="E71" s="186"/>
      <c r="F71" s="139" t="s">
        <v>357</v>
      </c>
    </row>
    <row r="72" spans="1:6" ht="15.75">
      <c r="A72" s="138" t="s">
        <v>382</v>
      </c>
      <c r="B72" s="1073">
        <v>1</v>
      </c>
      <c r="C72" s="1073"/>
      <c r="D72" s="796"/>
      <c r="E72" s="796"/>
      <c r="F72" s="139"/>
    </row>
    <row r="73" spans="1:6" ht="15.75">
      <c r="A73" s="138" t="s">
        <v>383</v>
      </c>
      <c r="B73" s="1075" t="s">
        <v>492</v>
      </c>
      <c r="C73" s="1076"/>
      <c r="D73" s="798"/>
      <c r="E73" s="798"/>
      <c r="F73" s="139"/>
    </row>
    <row r="74" spans="1:6" ht="15.75">
      <c r="A74" s="138" t="s">
        <v>384</v>
      </c>
      <c r="B74" s="1075" t="s">
        <v>493</v>
      </c>
      <c r="C74" s="1076"/>
      <c r="D74" s="798"/>
      <c r="E74" s="798"/>
      <c r="F74" s="139"/>
    </row>
    <row r="75" spans="1:6" ht="12.75">
      <c r="A75" s="145"/>
      <c r="B75" s="146"/>
      <c r="C75" s="146"/>
      <c r="D75" s="146"/>
      <c r="E75" s="146"/>
      <c r="F75" s="147" t="s">
        <v>371</v>
      </c>
    </row>
    <row r="76" spans="1:6" ht="38.25">
      <c r="A76" s="148" t="s">
        <v>262</v>
      </c>
      <c r="B76" s="149" t="s">
        <v>385</v>
      </c>
      <c r="C76" s="150" t="s">
        <v>386</v>
      </c>
      <c r="D76" s="150" t="s">
        <v>522</v>
      </c>
      <c r="E76" s="150" t="s">
        <v>609</v>
      </c>
      <c r="F76" s="151" t="s">
        <v>366</v>
      </c>
    </row>
    <row r="77" spans="1:6" ht="12.75">
      <c r="A77" s="152" t="s">
        <v>387</v>
      </c>
      <c r="B77" s="787">
        <v>6000000</v>
      </c>
      <c r="C77" s="788">
        <f>SUM(C79:C84)</f>
        <v>0</v>
      </c>
      <c r="D77" s="788"/>
      <c r="E77" s="788"/>
      <c r="F77" s="789">
        <f>SUM(B77:C77)</f>
        <v>6000000</v>
      </c>
    </row>
    <row r="78" spans="1:6" ht="12.75">
      <c r="A78" s="153" t="s">
        <v>388</v>
      </c>
      <c r="B78" s="154"/>
      <c r="C78" s="154"/>
      <c r="D78" s="154"/>
      <c r="E78" s="154"/>
      <c r="F78" s="155">
        <f>SUM(B78:E78)</f>
        <v>0</v>
      </c>
    </row>
    <row r="79" spans="1:6" ht="12.75">
      <c r="A79" s="156" t="s">
        <v>377</v>
      </c>
      <c r="B79" s="157"/>
      <c r="C79" s="157"/>
      <c r="D79" s="158"/>
      <c r="E79" s="158"/>
      <c r="F79" s="159">
        <f aca="true" t="shared" si="4" ref="F79:F84">SUM(B79:E79)</f>
        <v>0</v>
      </c>
    </row>
    <row r="80" spans="1:6" ht="12.75">
      <c r="A80" s="161" t="s">
        <v>389</v>
      </c>
      <c r="B80" s="162">
        <v>6000000</v>
      </c>
      <c r="C80" s="162"/>
      <c r="D80" s="163"/>
      <c r="E80" s="163"/>
      <c r="F80" s="159">
        <f t="shared" si="4"/>
        <v>6000000</v>
      </c>
    </row>
    <row r="81" spans="1:6" ht="25.5">
      <c r="A81" s="161" t="s">
        <v>523</v>
      </c>
      <c r="B81" s="162" t="s">
        <v>677</v>
      </c>
      <c r="C81" s="162"/>
      <c r="D81" s="163"/>
      <c r="E81" s="163"/>
      <c r="F81" s="159">
        <f t="shared" si="4"/>
        <v>0</v>
      </c>
    </row>
    <row r="82" spans="1:6" ht="25.5">
      <c r="A82" s="161" t="s">
        <v>524</v>
      </c>
      <c r="B82" s="162" t="s">
        <v>677</v>
      </c>
      <c r="C82" s="162"/>
      <c r="D82" s="163"/>
      <c r="E82" s="163"/>
      <c r="F82" s="159">
        <f t="shared" si="4"/>
        <v>0</v>
      </c>
    </row>
    <row r="83" spans="1:6" ht="12.75">
      <c r="A83" s="161" t="s">
        <v>390</v>
      </c>
      <c r="B83" s="162"/>
      <c r="C83" s="162"/>
      <c r="D83" s="163"/>
      <c r="E83" s="163"/>
      <c r="F83" s="159">
        <f t="shared" si="4"/>
        <v>0</v>
      </c>
    </row>
    <row r="84" spans="1:6" ht="12.75">
      <c r="A84" s="165" t="s">
        <v>391</v>
      </c>
      <c r="B84" s="166"/>
      <c r="C84" s="166"/>
      <c r="D84" s="167"/>
      <c r="E84" s="167"/>
      <c r="F84" s="159">
        <f t="shared" si="4"/>
        <v>0</v>
      </c>
    </row>
    <row r="85" spans="1:6" ht="12.75">
      <c r="A85" s="571"/>
      <c r="B85" s="168"/>
      <c r="C85" s="168"/>
      <c r="D85" s="168"/>
      <c r="E85" s="168"/>
      <c r="F85" s="572"/>
    </row>
    <row r="86" spans="1:6" ht="12.75">
      <c r="A86" s="169" t="s">
        <v>392</v>
      </c>
      <c r="B86" s="790">
        <f>SUM(B88:B93)</f>
        <v>3330000</v>
      </c>
      <c r="C86" s="790">
        <f>SUM(C88:C93)</f>
        <v>2667183</v>
      </c>
      <c r="D86" s="790">
        <f>SUM(D88:D93)</f>
        <v>0</v>
      </c>
      <c r="E86" s="790">
        <f>SUM(E88:E93)</f>
        <v>0</v>
      </c>
      <c r="F86" s="791">
        <f>SUM(F88:F93)</f>
        <v>5997183</v>
      </c>
    </row>
    <row r="87" spans="1:6" ht="12.75">
      <c r="A87" s="153" t="s">
        <v>388</v>
      </c>
      <c r="B87" s="154"/>
      <c r="C87" s="154"/>
      <c r="D87" s="154"/>
      <c r="E87" s="154"/>
      <c r="F87" s="155">
        <f aca="true" t="shared" si="5" ref="F87:F93">SUM(B87:E87)</f>
        <v>0</v>
      </c>
    </row>
    <row r="88" spans="1:6" ht="12.75">
      <c r="A88" s="161" t="s">
        <v>393</v>
      </c>
      <c r="B88" s="170"/>
      <c r="C88" s="170">
        <v>125209</v>
      </c>
      <c r="D88" s="170"/>
      <c r="E88" s="170"/>
      <c r="F88" s="164">
        <f t="shared" si="5"/>
        <v>125209</v>
      </c>
    </row>
    <row r="89" spans="1:6" ht="25.5">
      <c r="A89" s="161" t="s">
        <v>201</v>
      </c>
      <c r="B89" s="170"/>
      <c r="C89" s="170">
        <v>21974</v>
      </c>
      <c r="D89" s="170"/>
      <c r="E89" s="170"/>
      <c r="F89" s="164">
        <f t="shared" si="5"/>
        <v>21974</v>
      </c>
    </row>
    <row r="90" spans="1:6" ht="12.75">
      <c r="A90" s="161" t="s">
        <v>394</v>
      </c>
      <c r="B90" s="170">
        <v>30000</v>
      </c>
      <c r="C90" s="170">
        <v>2520000</v>
      </c>
      <c r="D90" s="171"/>
      <c r="E90" s="171"/>
      <c r="F90" s="164">
        <f t="shared" si="5"/>
        <v>2550000</v>
      </c>
    </row>
    <row r="91" spans="1:6" ht="12.75">
      <c r="A91" s="161" t="s">
        <v>395</v>
      </c>
      <c r="B91" s="170">
        <v>3300000</v>
      </c>
      <c r="C91" s="170"/>
      <c r="D91" s="171"/>
      <c r="E91" s="171"/>
      <c r="F91" s="164">
        <f t="shared" si="5"/>
        <v>3300000</v>
      </c>
    </row>
    <row r="92" spans="1:6" ht="12.75">
      <c r="A92" s="161" t="s">
        <v>396</v>
      </c>
      <c r="B92" s="170"/>
      <c r="C92" s="170"/>
      <c r="D92" s="171"/>
      <c r="E92" s="171"/>
      <c r="F92" s="164">
        <f t="shared" si="5"/>
        <v>0</v>
      </c>
    </row>
    <row r="93" spans="1:6" ht="12.75">
      <c r="A93" s="165" t="s">
        <v>230</v>
      </c>
      <c r="B93" s="174"/>
      <c r="C93" s="174"/>
      <c r="D93" s="175"/>
      <c r="E93" s="175"/>
      <c r="F93" s="164">
        <f t="shared" si="5"/>
        <v>0</v>
      </c>
    </row>
    <row r="94" spans="1:6" ht="27">
      <c r="A94" s="403" t="s">
        <v>397</v>
      </c>
      <c r="B94" s="176">
        <f>SUM(B79:B81)</f>
        <v>6000000</v>
      </c>
      <c r="C94" s="176">
        <f>SUM(C79:C81)</f>
        <v>0</v>
      </c>
      <c r="D94" s="176">
        <f>SUM(D79:D81)</f>
        <v>0</v>
      </c>
      <c r="E94" s="176">
        <f>SUM(E79:E81)</f>
        <v>0</v>
      </c>
      <c r="F94" s="573">
        <f>SUM(F79:F81)</f>
        <v>6000000</v>
      </c>
    </row>
    <row r="95" spans="1:6" ht="27">
      <c r="A95" s="403" t="s">
        <v>398</v>
      </c>
      <c r="B95" s="176">
        <f>SUM(B82)</f>
        <v>0</v>
      </c>
      <c r="C95" s="176">
        <f>SUM(C82)</f>
        <v>0</v>
      </c>
      <c r="D95" s="177"/>
      <c r="E95" s="177"/>
      <c r="F95" s="178">
        <f>SUM(B95:C95)</f>
        <v>0</v>
      </c>
    </row>
    <row r="96" spans="1:6" s="804" customFormat="1" ht="13.5">
      <c r="A96" s="827"/>
      <c r="B96" s="188"/>
      <c r="C96" s="188"/>
      <c r="D96" s="188"/>
      <c r="E96" s="188"/>
      <c r="F96" s="189"/>
    </row>
    <row r="97" spans="1:6" ht="15">
      <c r="A97" s="179"/>
      <c r="B97" s="180"/>
      <c r="C97" s="180"/>
      <c r="D97" s="180"/>
      <c r="E97" s="180"/>
      <c r="F97" s="181"/>
    </row>
    <row r="98" spans="1:6" ht="12.75">
      <c r="A98" s="138" t="s">
        <v>380</v>
      </c>
      <c r="B98" s="804" t="s">
        <v>682</v>
      </c>
      <c r="C98" s="804"/>
      <c r="D98" s="804"/>
      <c r="E98" s="804"/>
      <c r="F98" s="804"/>
    </row>
    <row r="99" spans="1:6" ht="12.75">
      <c r="A99" s="138" t="s">
        <v>381</v>
      </c>
      <c r="B99" s="1077" t="s">
        <v>683</v>
      </c>
      <c r="C99" s="1077"/>
      <c r="D99" s="1077"/>
      <c r="E99" s="1077"/>
      <c r="F99" s="1077"/>
    </row>
    <row r="100" spans="1:6" ht="15.75">
      <c r="A100" s="138" t="s">
        <v>526</v>
      </c>
      <c r="B100" s="1074">
        <v>43390820</v>
      </c>
      <c r="C100" s="1074"/>
      <c r="D100" s="402"/>
      <c r="E100" s="797"/>
      <c r="F100" s="139"/>
    </row>
    <row r="101" spans="1:6" ht="15.75">
      <c r="A101" s="138" t="s">
        <v>525</v>
      </c>
      <c r="B101" s="1074"/>
      <c r="C101" s="1074"/>
      <c r="D101" s="1074"/>
      <c r="E101" s="786">
        <f>B100-E102</f>
        <v>43390820</v>
      </c>
      <c r="F101" s="139" t="s">
        <v>357</v>
      </c>
    </row>
    <row r="102" spans="1:6" ht="15.75">
      <c r="A102" s="138"/>
      <c r="B102" s="1074"/>
      <c r="C102" s="1074"/>
      <c r="D102" s="1074"/>
      <c r="E102" s="186"/>
      <c r="F102" s="139" t="s">
        <v>357</v>
      </c>
    </row>
    <row r="103" spans="1:6" ht="15.75">
      <c r="A103" s="138" t="s">
        <v>382</v>
      </c>
      <c r="B103" s="1073">
        <v>1</v>
      </c>
      <c r="C103" s="1073"/>
      <c r="D103" s="796"/>
      <c r="E103" s="796"/>
      <c r="F103" s="139"/>
    </row>
    <row r="104" spans="1:6" ht="15.75">
      <c r="A104" s="138" t="s">
        <v>383</v>
      </c>
      <c r="B104" s="1075" t="s">
        <v>492</v>
      </c>
      <c r="C104" s="1076"/>
      <c r="D104" s="798"/>
      <c r="E104" s="798"/>
      <c r="F104" s="139"/>
    </row>
    <row r="105" spans="1:6" ht="15.75">
      <c r="A105" s="138" t="s">
        <v>384</v>
      </c>
      <c r="B105" s="1075" t="s">
        <v>493</v>
      </c>
      <c r="C105" s="1076"/>
      <c r="D105" s="798"/>
      <c r="E105" s="798"/>
      <c r="F105" s="139"/>
    </row>
    <row r="106" spans="1:6" ht="12.75">
      <c r="A106" s="145"/>
      <c r="B106" s="146"/>
      <c r="C106" s="146"/>
      <c r="D106" s="146"/>
      <c r="E106" s="146"/>
      <c r="F106" s="147" t="s">
        <v>371</v>
      </c>
    </row>
    <row r="107" spans="1:6" ht="38.25">
      <c r="A107" s="148" t="s">
        <v>262</v>
      </c>
      <c r="B107" s="149" t="s">
        <v>385</v>
      </c>
      <c r="C107" s="150" t="s">
        <v>386</v>
      </c>
      <c r="D107" s="150" t="s">
        <v>522</v>
      </c>
      <c r="E107" s="150" t="s">
        <v>609</v>
      </c>
      <c r="F107" s="151" t="s">
        <v>366</v>
      </c>
    </row>
    <row r="108" spans="1:6" ht="12.75">
      <c r="A108" s="152" t="s">
        <v>387</v>
      </c>
      <c r="B108" s="787">
        <f>SUM(B110:B115)</f>
        <v>41338500</v>
      </c>
      <c r="C108" s="788">
        <f>SUM(C110:C115)</f>
        <v>2052320</v>
      </c>
      <c r="D108" s="788"/>
      <c r="E108" s="788"/>
      <c r="F108" s="789">
        <f>SUM(B108:C108)</f>
        <v>43390820</v>
      </c>
    </row>
    <row r="109" spans="1:6" ht="12.75">
      <c r="A109" s="153" t="s">
        <v>388</v>
      </c>
      <c r="B109" s="154"/>
      <c r="C109" s="154"/>
      <c r="D109" s="154"/>
      <c r="E109" s="154"/>
      <c r="F109" s="155">
        <f>SUM(B109:E109)</f>
        <v>0</v>
      </c>
    </row>
    <row r="110" spans="1:6" ht="12.75">
      <c r="A110" s="156" t="s">
        <v>377</v>
      </c>
      <c r="B110" s="157"/>
      <c r="C110" s="157">
        <v>2052320</v>
      </c>
      <c r="D110" s="158"/>
      <c r="E110" s="158"/>
      <c r="F110" s="159">
        <f aca="true" t="shared" si="6" ref="F110:F115">SUM(B110:E110)</f>
        <v>2052320</v>
      </c>
    </row>
    <row r="111" spans="1:6" ht="12.75">
      <c r="A111" s="161" t="s">
        <v>389</v>
      </c>
      <c r="B111" s="162">
        <v>41338500</v>
      </c>
      <c r="C111" s="162"/>
      <c r="D111" s="163"/>
      <c r="E111" s="163"/>
      <c r="F111" s="159">
        <f t="shared" si="6"/>
        <v>41338500</v>
      </c>
    </row>
    <row r="112" spans="1:6" ht="25.5">
      <c r="A112" s="161" t="s">
        <v>523</v>
      </c>
      <c r="B112" s="162" t="s">
        <v>677</v>
      </c>
      <c r="C112" s="162"/>
      <c r="D112" s="163"/>
      <c r="E112" s="163"/>
      <c r="F112" s="159">
        <f t="shared" si="6"/>
        <v>0</v>
      </c>
    </row>
    <row r="113" spans="1:6" ht="25.5">
      <c r="A113" s="161" t="s">
        <v>524</v>
      </c>
      <c r="B113" s="162" t="s">
        <v>677</v>
      </c>
      <c r="C113" s="162"/>
      <c r="D113" s="163"/>
      <c r="E113" s="163"/>
      <c r="F113" s="159">
        <f t="shared" si="6"/>
        <v>0</v>
      </c>
    </row>
    <row r="114" spans="1:6" ht="12.75">
      <c r="A114" s="161" t="s">
        <v>390</v>
      </c>
      <c r="B114" s="162"/>
      <c r="C114" s="162"/>
      <c r="D114" s="163"/>
      <c r="E114" s="163"/>
      <c r="F114" s="159">
        <f t="shared" si="6"/>
        <v>0</v>
      </c>
    </row>
    <row r="115" spans="1:6" ht="12.75">
      <c r="A115" s="165" t="s">
        <v>391</v>
      </c>
      <c r="B115" s="166"/>
      <c r="C115" s="166"/>
      <c r="D115" s="167"/>
      <c r="E115" s="167"/>
      <c r="F115" s="159">
        <f t="shared" si="6"/>
        <v>0</v>
      </c>
    </row>
    <row r="116" spans="1:6" ht="12.75">
      <c r="A116" s="571"/>
      <c r="B116" s="168"/>
      <c r="C116" s="168"/>
      <c r="D116" s="168"/>
      <c r="E116" s="168"/>
      <c r="F116" s="572"/>
    </row>
    <row r="117" spans="1:6" ht="12.75">
      <c r="A117" s="169" t="s">
        <v>392</v>
      </c>
      <c r="B117" s="790">
        <v>1714500</v>
      </c>
      <c r="C117" s="790">
        <f>SUM(C119:C124)</f>
        <v>41676320</v>
      </c>
      <c r="D117" s="790">
        <f>SUM(D119:D124)</f>
        <v>0</v>
      </c>
      <c r="E117" s="790">
        <f>SUM(E119:E124)</f>
        <v>0</v>
      </c>
      <c r="F117" s="791">
        <f>SUM(F119:F124)</f>
        <v>43390820</v>
      </c>
    </row>
    <row r="118" spans="1:6" ht="12.75">
      <c r="A118" s="153" t="s">
        <v>388</v>
      </c>
      <c r="B118" s="154"/>
      <c r="C118" s="154"/>
      <c r="D118" s="154"/>
      <c r="E118" s="154"/>
      <c r="F118" s="155">
        <f aca="true" t="shared" si="7" ref="F118:F124">SUM(B118:E118)</f>
        <v>0</v>
      </c>
    </row>
    <row r="119" spans="1:6" ht="12.75">
      <c r="A119" s="161" t="s">
        <v>393</v>
      </c>
      <c r="B119" s="170"/>
      <c r="C119" s="170"/>
      <c r="D119" s="170"/>
      <c r="E119" s="170"/>
      <c r="F119" s="164">
        <f t="shared" si="7"/>
        <v>0</v>
      </c>
    </row>
    <row r="120" spans="1:6" ht="25.5">
      <c r="A120" s="161" t="s">
        <v>201</v>
      </c>
      <c r="B120" s="170"/>
      <c r="C120" s="170"/>
      <c r="D120" s="170"/>
      <c r="E120" s="170"/>
      <c r="F120" s="164">
        <f t="shared" si="7"/>
        <v>0</v>
      </c>
    </row>
    <row r="121" spans="1:6" ht="12.75">
      <c r="A121" s="161" t="s">
        <v>394</v>
      </c>
      <c r="B121" s="170">
        <v>1714500</v>
      </c>
      <c r="C121" s="170">
        <v>2159000</v>
      </c>
      <c r="D121" s="171"/>
      <c r="E121" s="171"/>
      <c r="F121" s="164">
        <f t="shared" si="7"/>
        <v>3873500</v>
      </c>
    </row>
    <row r="122" spans="1:6" ht="12.75">
      <c r="A122" s="161" t="s">
        <v>395</v>
      </c>
      <c r="B122" s="170"/>
      <c r="C122" s="170">
        <v>6985000</v>
      </c>
      <c r="D122" s="171"/>
      <c r="E122" s="171"/>
      <c r="F122" s="164">
        <f t="shared" si="7"/>
        <v>6985000</v>
      </c>
    </row>
    <row r="123" spans="1:6" ht="12.75">
      <c r="A123" s="161" t="s">
        <v>396</v>
      </c>
      <c r="B123" s="170"/>
      <c r="C123" s="170">
        <f>30480000+C110</f>
        <v>32532320</v>
      </c>
      <c r="D123" s="171"/>
      <c r="E123" s="171"/>
      <c r="F123" s="164">
        <f t="shared" si="7"/>
        <v>32532320</v>
      </c>
    </row>
    <row r="124" spans="1:6" ht="12.75">
      <c r="A124" s="165" t="s">
        <v>230</v>
      </c>
      <c r="B124" s="174"/>
      <c r="C124" s="174"/>
      <c r="D124" s="175"/>
      <c r="E124" s="175"/>
      <c r="F124" s="164">
        <f t="shared" si="7"/>
        <v>0</v>
      </c>
    </row>
    <row r="125" spans="1:6" ht="27">
      <c r="A125" s="403" t="s">
        <v>397</v>
      </c>
      <c r="B125" s="176">
        <f>SUM(B110:B112)</f>
        <v>41338500</v>
      </c>
      <c r="C125" s="176">
        <f>SUM(C110:C112)</f>
        <v>2052320</v>
      </c>
      <c r="D125" s="176">
        <f>SUM(D110:D112)</f>
        <v>0</v>
      </c>
      <c r="E125" s="176">
        <f>SUM(E110:E112)</f>
        <v>0</v>
      </c>
      <c r="F125" s="573">
        <f>SUM(F110:F112)</f>
        <v>43390820</v>
      </c>
    </row>
    <row r="126" spans="1:6" ht="27">
      <c r="A126" s="403" t="s">
        <v>398</v>
      </c>
      <c r="B126" s="176">
        <f>SUM(B113)</f>
        <v>0</v>
      </c>
      <c r="C126" s="176">
        <f>SUM(C113)</f>
        <v>0</v>
      </c>
      <c r="D126" s="177"/>
      <c r="E126" s="177"/>
      <c r="F126" s="178">
        <f>SUM(B126:C126)</f>
        <v>0</v>
      </c>
    </row>
  </sheetData>
  <sheetProtection/>
  <mergeCells count="31">
    <mergeCell ref="A1:F1"/>
    <mergeCell ref="B2:C2"/>
    <mergeCell ref="B5:C5"/>
    <mergeCell ref="B4:F4"/>
    <mergeCell ref="B6:D6"/>
    <mergeCell ref="B7:D7"/>
    <mergeCell ref="B35:F35"/>
    <mergeCell ref="B68:F68"/>
    <mergeCell ref="B69:C69"/>
    <mergeCell ref="B70:D70"/>
    <mergeCell ref="B9:C9"/>
    <mergeCell ref="B10:C10"/>
    <mergeCell ref="B33:F33"/>
    <mergeCell ref="B36:C36"/>
    <mergeCell ref="B8:C8"/>
    <mergeCell ref="B71:D71"/>
    <mergeCell ref="B39:C39"/>
    <mergeCell ref="B40:C40"/>
    <mergeCell ref="B41:C41"/>
    <mergeCell ref="B37:D37"/>
    <mergeCell ref="B38:D38"/>
    <mergeCell ref="B72:C72"/>
    <mergeCell ref="B102:D102"/>
    <mergeCell ref="B103:C103"/>
    <mergeCell ref="B104:C104"/>
    <mergeCell ref="B105:C105"/>
    <mergeCell ref="B73:C73"/>
    <mergeCell ref="B74:C74"/>
    <mergeCell ref="B99:F99"/>
    <mergeCell ref="B100:C100"/>
    <mergeCell ref="B101:D101"/>
  </mergeCells>
  <conditionalFormatting sqref="G29:G36 G39:G46 G53 G5:G14 G17:G24">
    <cfRule type="cellIs" priority="6" dxfId="5" operator="equal" stopIfTrue="1">
      <formula>0</formula>
    </cfRule>
  </conditionalFormatting>
  <conditionalFormatting sqref="B14:F14 B24:F24 F25:F29">
    <cfRule type="cellIs" priority="5" dxfId="5" operator="equal" stopIfTrue="1">
      <formula>0</formula>
    </cfRule>
  </conditionalFormatting>
  <conditionalFormatting sqref="B45:F45 B55:F55 F56:F60">
    <cfRule type="cellIs" priority="4" dxfId="5" operator="equal" stopIfTrue="1">
      <formula>0</formula>
    </cfRule>
  </conditionalFormatting>
  <conditionalFormatting sqref="B78:F78 B88:F88 F89:F93">
    <cfRule type="cellIs" priority="2" dxfId="5" operator="equal" stopIfTrue="1">
      <formula>0</formula>
    </cfRule>
  </conditionalFormatting>
  <conditionalFormatting sqref="B109:F109 B119:F119 F120:F124">
    <cfRule type="cellIs" priority="1" dxfId="5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……/2017.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Felhasználó</cp:lastModifiedBy>
  <cp:lastPrinted>2018-11-19T15:08:20Z</cp:lastPrinted>
  <dcterms:created xsi:type="dcterms:W3CDTF">2017-01-30T13:11:32Z</dcterms:created>
  <dcterms:modified xsi:type="dcterms:W3CDTF">2018-12-12T14:03:54Z</dcterms:modified>
  <cp:category/>
  <cp:version/>
  <cp:contentType/>
  <cp:contentStatus/>
</cp:coreProperties>
</file>